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Dell 1\Desktop\BILANT DEC\"/>
    </mc:Choice>
  </mc:AlternateContent>
  <bookViews>
    <workbookView xWindow="0" yWindow="0" windowWidth="19200" windowHeight="10470" activeTab="1" xr2:uid="{00000000-000D-0000-FFFF-FFFF00000000}"/>
  </bookViews>
  <sheets>
    <sheet name="Venituri" sheetId="2" r:id="rId1"/>
    <sheet name="Cheltuieli" sheetId="1" r:id="rId2"/>
  </sheets>
  <externalReferences>
    <externalReference r:id="rId3"/>
  </externalReferences>
  <definedNames>
    <definedName name="_xlnm.Database">#REF!</definedName>
    <definedName name="_xlnm.Print_Area" localSheetId="0">Venituri!$A$1:$G$92</definedName>
  </definedNames>
  <calcPr calcId="171027"/>
</workbook>
</file>

<file path=xl/calcChain.xml><?xml version="1.0" encoding="utf-8"?>
<calcChain xmlns="http://schemas.openxmlformats.org/spreadsheetml/2006/main">
  <c r="F26" i="2" l="1"/>
  <c r="G26" i="2"/>
  <c r="D26" i="2"/>
  <c r="G180" i="1" l="1"/>
  <c r="H180" i="1"/>
  <c r="G179" i="1"/>
  <c r="H179" i="1"/>
  <c r="F84" i="2" l="1"/>
  <c r="F82" i="2"/>
  <c r="F81" i="2"/>
  <c r="F80" i="2"/>
  <c r="F68" i="2"/>
  <c r="F66" i="2"/>
  <c r="F59" i="2"/>
  <c r="F47" i="2"/>
  <c r="F46" i="2"/>
  <c r="F45" i="2"/>
  <c r="F44" i="2"/>
  <c r="F43" i="2"/>
  <c r="F40" i="2"/>
  <c r="F38" i="2"/>
  <c r="F37" i="2"/>
  <c r="F32" i="2"/>
  <c r="F31" i="2"/>
  <c r="F30" i="2"/>
  <c r="F22" i="2"/>
  <c r="F20" i="2"/>
  <c r="F19" i="2"/>
  <c r="D64" i="2" l="1"/>
  <c r="G165" i="1" l="1"/>
  <c r="G156" i="1"/>
  <c r="G127" i="1"/>
  <c r="G122" i="1"/>
  <c r="G89" i="1"/>
  <c r="H62" i="1"/>
  <c r="G77" i="2" l="1"/>
  <c r="F77" i="2"/>
  <c r="E77" i="2"/>
  <c r="D77" i="2"/>
  <c r="C77" i="2"/>
  <c r="G64" i="2"/>
  <c r="F64" i="2"/>
  <c r="E64" i="2"/>
  <c r="C64" i="2"/>
  <c r="C63" i="2" s="1"/>
  <c r="C62" i="2" s="1"/>
  <c r="G60" i="2"/>
  <c r="F60" i="2"/>
  <c r="E60" i="2"/>
  <c r="D60" i="2"/>
  <c r="C60" i="2"/>
  <c r="G56" i="2"/>
  <c r="F56" i="2"/>
  <c r="E56" i="2"/>
  <c r="E55" i="2" s="1"/>
  <c r="D56" i="2"/>
  <c r="C56" i="2"/>
  <c r="C55" i="2" s="1"/>
  <c r="G53" i="2"/>
  <c r="F53" i="2"/>
  <c r="E53" i="2"/>
  <c r="D53" i="2"/>
  <c r="C53" i="2"/>
  <c r="G51" i="2"/>
  <c r="F51" i="2"/>
  <c r="F50" i="2" s="1"/>
  <c r="E51" i="2"/>
  <c r="D51" i="2"/>
  <c r="C51" i="2"/>
  <c r="G29" i="2"/>
  <c r="G28" i="2" s="1"/>
  <c r="F29" i="2"/>
  <c r="F28" i="2" s="1"/>
  <c r="E29" i="2"/>
  <c r="E28" i="2" s="1"/>
  <c r="D29" i="2"/>
  <c r="D28" i="2" s="1"/>
  <c r="C29" i="2"/>
  <c r="C28" i="2" s="1"/>
  <c r="D25" i="2"/>
  <c r="G25" i="2"/>
  <c r="F25" i="2"/>
  <c r="E25" i="2"/>
  <c r="C25" i="2"/>
  <c r="G18" i="2"/>
  <c r="F18" i="2"/>
  <c r="E18" i="2"/>
  <c r="E17" i="2" s="1"/>
  <c r="D18" i="2"/>
  <c r="C18" i="2"/>
  <c r="E15" i="2"/>
  <c r="D15" i="2"/>
  <c r="E14" i="2"/>
  <c r="D14" i="2"/>
  <c r="E13" i="2"/>
  <c r="D13" i="2"/>
  <c r="E12" i="2"/>
  <c r="D12" i="2"/>
  <c r="G11" i="2"/>
  <c r="F11" i="2"/>
  <c r="C11" i="2"/>
  <c r="H178" i="1"/>
  <c r="G178" i="1"/>
  <c r="E178" i="1"/>
  <c r="C178" i="1"/>
  <c r="H177" i="1"/>
  <c r="H176" i="1" s="1"/>
  <c r="H175" i="1" s="1"/>
  <c r="H174" i="1" s="1"/>
  <c r="H173" i="1" s="1"/>
  <c r="G177" i="1"/>
  <c r="E177" i="1"/>
  <c r="E176" i="1" s="1"/>
  <c r="E175" i="1" s="1"/>
  <c r="E174" i="1" s="1"/>
  <c r="E173" i="1" s="1"/>
  <c r="C177" i="1"/>
  <c r="C176" i="1" s="1"/>
  <c r="C175" i="1" s="1"/>
  <c r="C174" i="1" s="1"/>
  <c r="C173" i="1" s="1"/>
  <c r="F169" i="1"/>
  <c r="F168" i="1" s="1"/>
  <c r="H169" i="1"/>
  <c r="H168" i="1" s="1"/>
  <c r="H167" i="1" s="1"/>
  <c r="H14" i="1" s="1"/>
  <c r="G169" i="1"/>
  <c r="E169" i="1"/>
  <c r="E168" i="1" s="1"/>
  <c r="E167" i="1" s="1"/>
  <c r="E14" i="1" s="1"/>
  <c r="D169" i="1"/>
  <c r="D168" i="1" s="1"/>
  <c r="D167" i="1" s="1"/>
  <c r="D14" i="1" s="1"/>
  <c r="C169" i="1"/>
  <c r="C168" i="1" s="1"/>
  <c r="C167" i="1" s="1"/>
  <c r="C14" i="1" s="1"/>
  <c r="H166" i="1"/>
  <c r="H19" i="1" s="1"/>
  <c r="G166" i="1"/>
  <c r="G19" i="1" s="1"/>
  <c r="C166" i="1"/>
  <c r="H157" i="1"/>
  <c r="G157" i="1"/>
  <c r="F157" i="1"/>
  <c r="E157" i="1"/>
  <c r="D157" i="1"/>
  <c r="C157" i="1"/>
  <c r="H150" i="1"/>
  <c r="G150" i="1"/>
  <c r="E150" i="1"/>
  <c r="C150" i="1"/>
  <c r="C149" i="1" s="1"/>
  <c r="H142" i="1"/>
  <c r="G142" i="1"/>
  <c r="F142" i="1"/>
  <c r="E142" i="1"/>
  <c r="D142" i="1"/>
  <c r="C142" i="1"/>
  <c r="H136" i="1"/>
  <c r="G136" i="1"/>
  <c r="F136" i="1"/>
  <c r="E136" i="1"/>
  <c r="D136" i="1"/>
  <c r="C136" i="1"/>
  <c r="D132" i="1"/>
  <c r="H132" i="1"/>
  <c r="G132" i="1"/>
  <c r="F132" i="1"/>
  <c r="E132" i="1"/>
  <c r="C132" i="1"/>
  <c r="H128" i="1"/>
  <c r="G128" i="1"/>
  <c r="F128" i="1"/>
  <c r="E128" i="1"/>
  <c r="D128" i="1"/>
  <c r="C128" i="1"/>
  <c r="H124" i="1"/>
  <c r="G124" i="1"/>
  <c r="F124" i="1"/>
  <c r="E124" i="1"/>
  <c r="D124" i="1"/>
  <c r="C124" i="1"/>
  <c r="H113" i="1"/>
  <c r="H103" i="1" s="1"/>
  <c r="G113" i="1"/>
  <c r="F113" i="1"/>
  <c r="E113" i="1"/>
  <c r="E103" i="1" s="1"/>
  <c r="D113" i="1"/>
  <c r="D103" i="1" s="1"/>
  <c r="C113" i="1"/>
  <c r="F103" i="1"/>
  <c r="G103" i="1"/>
  <c r="C103" i="1"/>
  <c r="E99" i="1"/>
  <c r="E90" i="1" s="1"/>
  <c r="H99" i="1"/>
  <c r="G99" i="1"/>
  <c r="G90" i="1" s="1"/>
  <c r="F99" i="1"/>
  <c r="D99" i="1"/>
  <c r="D90" i="1" s="1"/>
  <c r="C99" i="1"/>
  <c r="C90" i="1" s="1"/>
  <c r="H90" i="1"/>
  <c r="F90" i="1"/>
  <c r="H83" i="1"/>
  <c r="G83" i="1"/>
  <c r="F83" i="1"/>
  <c r="D83" i="1"/>
  <c r="C83" i="1"/>
  <c r="F166" i="1"/>
  <c r="F19" i="1" s="1"/>
  <c r="E166" i="1"/>
  <c r="E19" i="1" s="1"/>
  <c r="D166" i="1"/>
  <c r="D19" i="1" s="1"/>
  <c r="E72" i="1"/>
  <c r="H72" i="1"/>
  <c r="H18" i="1" s="1"/>
  <c r="G72" i="1"/>
  <c r="G71" i="1" s="1"/>
  <c r="G17" i="1" s="1"/>
  <c r="C72" i="1"/>
  <c r="C71" i="1" s="1"/>
  <c r="H68" i="1"/>
  <c r="H16" i="1" s="1"/>
  <c r="G68" i="1"/>
  <c r="G16" i="1" s="1"/>
  <c r="F68" i="1"/>
  <c r="F16" i="1" s="1"/>
  <c r="D68" i="1"/>
  <c r="D16" i="1" s="1"/>
  <c r="C68" i="1"/>
  <c r="C16" i="1" s="1"/>
  <c r="D66" i="1"/>
  <c r="D65" i="1" s="1"/>
  <c r="D13" i="1" s="1"/>
  <c r="H66" i="1"/>
  <c r="G66" i="1"/>
  <c r="G65" i="1" s="1"/>
  <c r="G13" i="1" s="1"/>
  <c r="E66" i="1"/>
  <c r="E65" i="1" s="1"/>
  <c r="E13" i="1" s="1"/>
  <c r="C66" i="1"/>
  <c r="C65" i="1" s="1"/>
  <c r="C13" i="1" s="1"/>
  <c r="H65" i="1"/>
  <c r="D62" i="1"/>
  <c r="G62" i="1"/>
  <c r="E62" i="1"/>
  <c r="C62" i="1"/>
  <c r="D55" i="1"/>
  <c r="H55" i="1"/>
  <c r="G55" i="1"/>
  <c r="E55" i="1"/>
  <c r="C55" i="1"/>
  <c r="H53" i="1"/>
  <c r="G53" i="1"/>
  <c r="F53" i="1"/>
  <c r="D53" i="1"/>
  <c r="C53" i="1"/>
  <c r="F32" i="1"/>
  <c r="H32" i="1"/>
  <c r="G32" i="1"/>
  <c r="D32" i="1"/>
  <c r="C32" i="1"/>
  <c r="D25" i="1"/>
  <c r="H25" i="1"/>
  <c r="G25" i="1"/>
  <c r="E25" i="1"/>
  <c r="C25" i="1"/>
  <c r="C19" i="1"/>
  <c r="C18" i="1"/>
  <c r="H13" i="1"/>
  <c r="E50" i="2" l="1"/>
  <c r="F55" i="2"/>
  <c r="G17" i="2"/>
  <c r="G16" i="2" s="1"/>
  <c r="D11" i="2"/>
  <c r="C123" i="1"/>
  <c r="G123" i="1"/>
  <c r="G18" i="1"/>
  <c r="H15" i="1"/>
  <c r="C17" i="1"/>
  <c r="C70" i="1"/>
  <c r="E49" i="2"/>
  <c r="C24" i="1"/>
  <c r="D24" i="1"/>
  <c r="D11" i="1" s="1"/>
  <c r="C17" i="2"/>
  <c r="E16" i="2"/>
  <c r="C50" i="2"/>
  <c r="C49" i="2" s="1"/>
  <c r="G50" i="2"/>
  <c r="C82" i="1"/>
  <c r="D50" i="2"/>
  <c r="D49" i="2" s="1"/>
  <c r="D55" i="2"/>
  <c r="E149" i="1"/>
  <c r="H149" i="1"/>
  <c r="E123" i="1"/>
  <c r="G24" i="1"/>
  <c r="G11" i="1" s="1"/>
  <c r="C16" i="2"/>
  <c r="C10" i="2" s="1"/>
  <c r="C9" i="2" s="1"/>
  <c r="E63" i="2"/>
  <c r="E62" i="2" s="1"/>
  <c r="E11" i="2"/>
  <c r="F49" i="2"/>
  <c r="G55" i="2"/>
  <c r="G49" i="2" s="1"/>
  <c r="C11" i="1"/>
  <c r="H24" i="1"/>
  <c r="H11" i="1" s="1"/>
  <c r="G70" i="1"/>
  <c r="H71" i="1"/>
  <c r="C15" i="1"/>
  <c r="D63" i="2"/>
  <c r="D62" i="2" s="1"/>
  <c r="G63" i="2"/>
  <c r="G62" i="2" s="1"/>
  <c r="F63" i="2"/>
  <c r="F62" i="2" s="1"/>
  <c r="F17" i="2"/>
  <c r="F16" i="2" s="1"/>
  <c r="D17" i="2"/>
  <c r="D16" i="2" s="1"/>
  <c r="E15" i="1"/>
  <c r="H123" i="1"/>
  <c r="G82" i="1"/>
  <c r="H82" i="1"/>
  <c r="E71" i="1"/>
  <c r="E18" i="1"/>
  <c r="D72" i="1"/>
  <c r="D82" i="1"/>
  <c r="D123" i="1"/>
  <c r="F25" i="1"/>
  <c r="E32" i="1"/>
  <c r="E53" i="1"/>
  <c r="F55" i="1"/>
  <c r="F62" i="1"/>
  <c r="F66" i="1"/>
  <c r="E68" i="1"/>
  <c r="F72" i="1"/>
  <c r="F82" i="1"/>
  <c r="E83" i="1"/>
  <c r="D177" i="1"/>
  <c r="D176" i="1" s="1"/>
  <c r="D175" i="1" s="1"/>
  <c r="F177" i="1"/>
  <c r="F123" i="1"/>
  <c r="G149" i="1"/>
  <c r="D150" i="1"/>
  <c r="D149" i="1" s="1"/>
  <c r="F150" i="1"/>
  <c r="F167" i="1"/>
  <c r="G168" i="1"/>
  <c r="G176" i="1"/>
  <c r="D178" i="1"/>
  <c r="F178" i="1"/>
  <c r="C81" i="1" l="1"/>
  <c r="C47" i="1" s="1"/>
  <c r="C39" i="1" s="1"/>
  <c r="C38" i="1" s="1"/>
  <c r="C12" i="1" s="1"/>
  <c r="C21" i="1" s="1"/>
  <c r="C20" i="1" s="1"/>
  <c r="F10" i="2"/>
  <c r="C79" i="1"/>
  <c r="E10" i="2"/>
  <c r="E9" i="2" s="1"/>
  <c r="G10" i="2"/>
  <c r="G9" i="2" s="1"/>
  <c r="D10" i="2"/>
  <c r="D9" i="2" s="1"/>
  <c r="F9" i="2"/>
  <c r="H81" i="1"/>
  <c r="H47" i="1" s="1"/>
  <c r="H39" i="1" s="1"/>
  <c r="H38" i="1" s="1"/>
  <c r="H23" i="1" s="1"/>
  <c r="H17" i="1"/>
  <c r="H70" i="1"/>
  <c r="C10" i="1"/>
  <c r="C9" i="1" s="1"/>
  <c r="D81" i="1"/>
  <c r="D47" i="1" s="1"/>
  <c r="D39" i="1" s="1"/>
  <c r="D38" i="1" s="1"/>
  <c r="D12" i="1" s="1"/>
  <c r="D71" i="1"/>
  <c r="D18" i="1"/>
  <c r="E70" i="1"/>
  <c r="E17" i="1"/>
  <c r="G167" i="1"/>
  <c r="F149" i="1"/>
  <c r="F176" i="1"/>
  <c r="D174" i="1"/>
  <c r="D173" i="1" s="1"/>
  <c r="D15" i="1"/>
  <c r="E82" i="1"/>
  <c r="G81" i="1"/>
  <c r="F71" i="1"/>
  <c r="F18" i="1"/>
  <c r="E24" i="1"/>
  <c r="F24" i="1"/>
  <c r="G175" i="1"/>
  <c r="F14" i="1"/>
  <c r="F81" i="1"/>
  <c r="E16" i="1"/>
  <c r="F65" i="1"/>
  <c r="C23" i="1" l="1"/>
  <c r="C22" i="1" s="1"/>
  <c r="H22" i="1"/>
  <c r="D21" i="1"/>
  <c r="H12" i="1"/>
  <c r="H21" i="1" s="1"/>
  <c r="H20" i="1" s="1"/>
  <c r="H79" i="1"/>
  <c r="D10" i="1"/>
  <c r="D23" i="1"/>
  <c r="D70" i="1"/>
  <c r="D79" i="1" s="1"/>
  <c r="D17" i="1"/>
  <c r="F13" i="1"/>
  <c r="G174" i="1"/>
  <c r="G15" i="1"/>
  <c r="F70" i="1"/>
  <c r="F17" i="1"/>
  <c r="G47" i="1"/>
  <c r="G14" i="1"/>
  <c r="F47" i="1"/>
  <c r="F11" i="1"/>
  <c r="E11" i="1"/>
  <c r="E81" i="1"/>
  <c r="E47" i="1" s="1"/>
  <c r="E39" i="1" s="1"/>
  <c r="E38" i="1" s="1"/>
  <c r="E23" i="1" s="1"/>
  <c r="E22" i="1" s="1"/>
  <c r="F175" i="1"/>
  <c r="H10" i="1" l="1"/>
  <c r="H9" i="1" s="1"/>
  <c r="D9" i="1"/>
  <c r="D22" i="1"/>
  <c r="D20" i="1"/>
  <c r="F174" i="1"/>
  <c r="F15" i="1"/>
  <c r="G39" i="1"/>
  <c r="G173" i="1"/>
  <c r="E79" i="1"/>
  <c r="E12" i="1"/>
  <c r="E21" i="1" s="1"/>
  <c r="E20" i="1" s="1"/>
  <c r="F39" i="1"/>
  <c r="E10" i="1" l="1"/>
  <c r="E9" i="1" s="1"/>
  <c r="G38" i="1"/>
  <c r="F173" i="1"/>
  <c r="F38" i="1"/>
  <c r="F79" i="1" l="1"/>
  <c r="F12" i="1"/>
  <c r="F23" i="1"/>
  <c r="G79" i="1"/>
  <c r="G23" i="1"/>
  <c r="G12" i="1"/>
  <c r="G22" i="1" l="1"/>
  <c r="F22" i="1"/>
  <c r="G10" i="1"/>
  <c r="G21" i="1"/>
  <c r="F21" i="1"/>
  <c r="F10" i="1"/>
  <c r="F20" i="1" l="1"/>
  <c r="G9" i="1"/>
  <c r="F9" i="1"/>
  <c r="G20" i="1"/>
</calcChain>
</file>

<file path=xl/sharedStrings.xml><?xml version="1.0" encoding="utf-8"?>
<sst xmlns="http://schemas.openxmlformats.org/spreadsheetml/2006/main" count="435" uniqueCount="386">
  <si>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</si>
  <si>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</si>
  <si>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</si>
  <si>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</si>
  <si>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</si>
  <si>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</si>
  <si>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</si>
  <si>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</si>
  <si>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</si>
  <si>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</si>
  <si>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</si>
  <si>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</si>
  <si>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</si>
  <si>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</si>
  <si>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</si>
  <si>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</si>
  <si>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</si>
  <si>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TITLUL III DOBANZI</t>
  </si>
  <si>
    <t>TITLUL VI TRANSFERURI INTRE UNITATI ALE ADMINISTRATIEI PUBLICE</t>
  </si>
  <si>
    <t>57. 00</t>
  </si>
  <si>
    <t>TITLUL IX ASISTENTA SOCIALA</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</si>
  <si>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</si>
  <si>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</si>
  <si>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</si>
  <si>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</si>
  <si>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</si>
  <si>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</si>
  <si>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</si>
  <si>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</si>
  <si>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</si>
  <si>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SANATATE</t>
  </si>
  <si>
    <t>66.00.05.70</t>
  </si>
  <si>
    <t>66 .05</t>
  </si>
  <si>
    <t>Cheltuieli de salarii in bani</t>
  </si>
  <si>
    <t>66.05.01</t>
  </si>
  <si>
    <t>Salarii de baza</t>
  </si>
  <si>
    <t>Indemnizatii platite unor persoane din afara unitatii</t>
  </si>
  <si>
    <t>66.05.10</t>
  </si>
  <si>
    <t>Indemnizatii de delegare</t>
  </si>
  <si>
    <t>66.05.10.01</t>
  </si>
  <si>
    <t>Indemnizatii de detasare</t>
  </si>
  <si>
    <t>66.05.10.01.01</t>
  </si>
  <si>
    <t>66.05.10.01.12</t>
  </si>
  <si>
    <t>Contributii</t>
  </si>
  <si>
    <t>66.05.10.01.13</t>
  </si>
  <si>
    <t>Contributii de asigurari sociale de stat</t>
  </si>
  <si>
    <t>Contributii de asigurari de somaj</t>
  </si>
  <si>
    <t>66.05.10.01.30</t>
  </si>
  <si>
    <t>Contributii de asigurari sociale de sanatate</t>
  </si>
  <si>
    <t>66.05.10.03.01</t>
  </si>
  <si>
    <t xml:space="preserve">Contributii de asigurari pentru accidente de munca si boli profesionale </t>
  </si>
  <si>
    <t>66.05.10.03.02</t>
  </si>
  <si>
    <t>Contributii pentru concedii si indemnizatii</t>
  </si>
  <si>
    <t>66.05.10.03.03</t>
  </si>
  <si>
    <t>66.05.10.03.04</t>
  </si>
  <si>
    <t>Bunuri si servicii</t>
  </si>
  <si>
    <t>66.05.10.03.06</t>
  </si>
  <si>
    <t>Furnituri de birou</t>
  </si>
  <si>
    <t>66.05.20</t>
  </si>
  <si>
    <t>Materiale pentru curatenie</t>
  </si>
  <si>
    <t>66.05.20.01</t>
  </si>
  <si>
    <t>Incalzit, iluminat si forta motrica</t>
  </si>
  <si>
    <t>66.05.20.01.01</t>
  </si>
  <si>
    <t>Apa, canal si salubritate</t>
  </si>
  <si>
    <t>66.05.20.01.02</t>
  </si>
  <si>
    <t>Carburanti si lubrifianti</t>
  </si>
  <si>
    <t>66.05.20.01.03</t>
  </si>
  <si>
    <t>Piese de schimb</t>
  </si>
  <si>
    <t>66.05.20.01.04</t>
  </si>
  <si>
    <t>Posta, telecomunicatii, radio, tv, internet</t>
  </si>
  <si>
    <t>66.05.20.01.05</t>
  </si>
  <si>
    <t>Materiale si prestari de servicii cu caracter functional din care:</t>
  </si>
  <si>
    <t>66.05.20.01.06</t>
  </si>
  <si>
    <t>Materiale si prestari de servicii cu caracter functional pt ch.proprii</t>
  </si>
  <si>
    <t>66.05.20.01.08</t>
  </si>
  <si>
    <t>Alte bunuri si servicii pentru intretinere si functionare, din care:</t>
  </si>
  <si>
    <t>66.05.20.01.09</t>
  </si>
  <si>
    <t xml:space="preserve"> - sume pentru servicii poştale în vederea distribuţiei cardurilor naţionale </t>
  </si>
  <si>
    <t xml:space="preserve">  - sume pentru servicii de mententanta si suport tehnic pentru sistemul ERP</t>
  </si>
  <si>
    <t>66.05.20.01.30</t>
  </si>
  <si>
    <t>Reparatii curente</t>
  </si>
  <si>
    <t>66.05.20.02</t>
  </si>
  <si>
    <t>Bunuri de natura obiectelor de inventar</t>
  </si>
  <si>
    <t>Alte obiecte de inventar</t>
  </si>
  <si>
    <t>Deplasari, detasari, transferari</t>
  </si>
  <si>
    <t>66.05.20.05</t>
  </si>
  <si>
    <t>Deplasari interne, detasari, transferari</t>
  </si>
  <si>
    <t>66.05.20.05.30</t>
  </si>
  <si>
    <t>Deplasari in strainatate</t>
  </si>
  <si>
    <t>66.05.20.06</t>
  </si>
  <si>
    <t>Carti, publicatii si materiale documentare</t>
  </si>
  <si>
    <t>66.05.20.06.01</t>
  </si>
  <si>
    <t>Consultanta si expertiza</t>
  </si>
  <si>
    <t>66.05.20.06.02</t>
  </si>
  <si>
    <t>Pregatire profesionala</t>
  </si>
  <si>
    <t>66.05.20.11</t>
  </si>
  <si>
    <t>Protectia muncii</t>
  </si>
  <si>
    <t>66.05.20.12</t>
  </si>
  <si>
    <t>Alte cheltuieli</t>
  </si>
  <si>
    <t>66.05.20.13</t>
  </si>
  <si>
    <t>Chirii</t>
  </si>
  <si>
    <t>66.05.20.14</t>
  </si>
  <si>
    <t>Alte cheltuieli cu bunuri si servicii</t>
  </si>
  <si>
    <t>66.05.20.30</t>
  </si>
  <si>
    <t>66.05.20.30.04</t>
  </si>
  <si>
    <t>Alte dobanzi</t>
  </si>
  <si>
    <t>66.05.20.30.30</t>
  </si>
  <si>
    <t>Dobanda datorata trezoreriei statului</t>
  </si>
  <si>
    <t>Despagubiri civile</t>
  </si>
  <si>
    <t>66.05.70</t>
  </si>
  <si>
    <t>Active fixe</t>
  </si>
  <si>
    <t>Constructii</t>
  </si>
  <si>
    <t>66.05.71</t>
  </si>
  <si>
    <t>Masini, echipamente si mijloace de transport</t>
  </si>
  <si>
    <t>66.05.71.01</t>
  </si>
  <si>
    <t>Mobilier, aparatura birotica si alte active corporale</t>
  </si>
  <si>
    <t>Alte active fixe</t>
  </si>
  <si>
    <t>66.05.71.01.02</t>
  </si>
  <si>
    <t>Reparatii capitale aferente activelor fixe</t>
  </si>
  <si>
    <t>Administratia centrala</t>
  </si>
  <si>
    <t>66.05.71.01.30</t>
  </si>
  <si>
    <t>Servicii publice descentralizate, din care:</t>
  </si>
  <si>
    <t xml:space="preserve"> Plati efectuate in anii precedenti si recuperate in anul curent</t>
  </si>
  <si>
    <t>Materiale si prestari de servicii cu caracter medical</t>
  </si>
  <si>
    <t>66.05.02</t>
  </si>
  <si>
    <t>Produse farmaceutice, materiale sanitare specifice si dispozitive medicale</t>
  </si>
  <si>
    <t>Medicamente cu si fara contributie personala</t>
  </si>
  <si>
    <t xml:space="preserve">    ~ activitatea curenta</t>
  </si>
  <si>
    <t>66.05.03.01</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</si>
  <si>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</si>
  <si>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</si>
  <si>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</si>
  <si>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</si>
  <si>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</si>
  <si>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</si>
  <si>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66.05.03.03</t>
  </si>
  <si>
    <t xml:space="preserve">          Programul national detratament pentru boli rare</t>
  </si>
  <si>
    <t xml:space="preserve">          Programul national de tratament al bolilor neurologice</t>
  </si>
  <si>
    <t>66.05.03.05</t>
  </si>
  <si>
    <t xml:space="preserve">          Programul national de tratament al hemofiliei si talasemiei</t>
  </si>
  <si>
    <t>66.05.04</t>
  </si>
  <si>
    <t xml:space="preserve">          Programul national  de diabet zaharat</t>
  </si>
  <si>
    <t>66.05.04.01</t>
  </si>
  <si>
    <t xml:space="preserve">          Programul national de boli endocrine</t>
  </si>
  <si>
    <t xml:space="preserve">          Programul national de transplant de organe, tesuturi si celule de origine umana</t>
  </si>
  <si>
    <t xml:space="preserve">         Programul national de sanatate mintala</t>
  </si>
  <si>
    <t>66.05.04.02</t>
  </si>
  <si>
    <t xml:space="preserve">          Programul national de oncologie</t>
  </si>
  <si>
    <t>66.05.04.03</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</si>
  <si>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</si>
  <si>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</si>
  <si>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</si>
  <si>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</si>
  <si>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</si>
  <si>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</si>
  <si>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</si>
  <si>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</si>
  <si>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66.05.04.05</t>
  </si>
  <si>
    <t xml:space="preserve">         Programul national de boli cardiovasculare</t>
  </si>
  <si>
    <t xml:space="preserve">       Programul national de sanatate mintala</t>
  </si>
  <si>
    <t xml:space="preserve"> Subprogramul de reconstructie mamara dupa afectiuni oncologice prin endoprotezare</t>
  </si>
  <si>
    <t>66.05.05</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</si>
  <si>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</si>
  <si>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</si>
  <si>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</si>
  <si>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</si>
  <si>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</si>
  <si>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</si>
  <si>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</si>
  <si>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66.05.06</t>
  </si>
  <si>
    <t>Servicii medicale in ambulator</t>
  </si>
  <si>
    <t>Asistenta medicala primara, din care:</t>
  </si>
  <si>
    <t xml:space="preserve">   - activitate curenta</t>
  </si>
  <si>
    <t>66.05.07</t>
  </si>
  <si>
    <t xml:space="preserve">  - centre de permanenta</t>
  </si>
  <si>
    <t>66.05.11</t>
  </si>
  <si>
    <t>Asistenta medicala  pentru specialitati clinice, din care:</t>
  </si>
  <si>
    <t>66.05.56</t>
  </si>
  <si>
    <t>~  OUG 35/2015</t>
  </si>
  <si>
    <t>66.05.56.02</t>
  </si>
  <si>
    <t>Asistenta medicala stomatologica, din care:</t>
  </si>
  <si>
    <t xml:space="preserve">   -  sume pentru servicii medicale tratament si medicatie pentru personalul contractual din sistemul sanitar</t>
  </si>
  <si>
    <t>68.05.57.00</t>
  </si>
  <si>
    <t>68.05.57.02</t>
  </si>
  <si>
    <t>Asistenta medicala pentru specialitati paraclinice, din care:</t>
  </si>
  <si>
    <t>68.05.57.02.01</t>
  </si>
  <si>
    <t xml:space="preserve">    ~ Subprogramul de monitorizarea activa a terapiilor specifice oncologice  prin PET CT</t>
  </si>
  <si>
    <t>68.05.05.01</t>
  </si>
  <si>
    <t xml:space="preserve">    ~  sume pentru evaluarea anuala a bolnavilor cu diabet zaharat (hemoglobina glicata)</t>
  </si>
  <si>
    <t>68.05.06</t>
  </si>
  <si>
    <t xml:space="preserve">    ~ Subprogramul de diagnostic genetic al tumorilor solide maligne ( sarcom Ewing si neuroblastom ) la copii si adulti</t>
  </si>
  <si>
    <t>97. 05</t>
  </si>
  <si>
    <t xml:space="preserve">Asistenta medicala in centrele medicale multifunctionale, din care: </t>
  </si>
  <si>
    <t>Servicii de urgenta prespitalicesti si transport sanitar</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</si>
  <si>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</si>
  <si>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</si>
  <si>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</si>
  <si>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</si>
  <si>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</si>
  <si>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Unitati de recuperare-reabilitare a sanatatii, din care:</t>
  </si>
  <si>
    <t xml:space="preserve">   ~ personal contractual</t>
  </si>
  <si>
    <t>Ingrijiri medicale la domiciliu</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</si>
  <si>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</si>
  <si>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</si>
  <si>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</si>
  <si>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</si>
  <si>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</si>
  <si>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</si>
  <si>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 influente financiare salariale conform O.G. nr.7 /2017 </t>
  </si>
  <si>
    <t>ASIGURARI SI ASISTENTA SOCIALA</t>
  </si>
  <si>
    <t>Ajutoare sociale</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</si>
  <si>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</si>
  <si>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</si>
  <si>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</si>
  <si>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</si>
  <si>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</si>
  <si>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 xml:space="preserve">  ~ hotarari judecatoresti</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</si>
  <si>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</si>
  <si>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</si>
  <si>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</si>
  <si>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</si>
  <si>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</si>
  <si>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</si>
  <si>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</si>
  <si>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</si>
  <si>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</si>
  <si>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</si>
  <si>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</si>
  <si>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</si>
  <si>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</si>
  <si>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</si>
  <si>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</si>
  <si>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</si>
  <si>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</si>
  <si>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</si>
  <si>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</si>
  <si>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</si>
  <si>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</si>
  <si>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</si>
  <si>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</si>
  <si>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</si>
  <si>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</si>
  <si>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</si>
  <si>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</si>
  <si>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</si>
  <si>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</si>
  <si>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</si>
  <si>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</si>
  <si>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</si>
  <si>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</si>
  <si>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</si>
  <si>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</si>
  <si>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</si>
  <si>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</si>
  <si>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</si>
  <si>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</si>
  <si>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</si>
  <si>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</si>
  <si>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</si>
  <si>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</si>
  <si>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</si>
  <si>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</si>
  <si>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</si>
  <si>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</si>
  <si>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</si>
  <si>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</si>
  <si>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</si>
  <si>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</si>
  <si>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</si>
  <si>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</si>
  <si>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</si>
  <si>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</si>
  <si>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</si>
  <si>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</si>
  <si>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</si>
  <si>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</si>
  <si>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</si>
  <si>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</si>
  <si>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</si>
  <si>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</si>
  <si>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</si>
  <si>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</si>
  <si>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</si>
  <si>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</si>
  <si>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</si>
  <si>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</si>
  <si>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</si>
  <si>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</si>
  <si>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</si>
  <si>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</si>
  <si>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</si>
  <si>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</si>
  <si>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</si>
  <si>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</si>
  <si>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</si>
  <si>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</si>
  <si>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</si>
  <si>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</si>
  <si>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</si>
  <si>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</si>
  <si>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</si>
  <si>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</si>
  <si>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</si>
  <si>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</si>
  <si>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</si>
  <si>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</si>
  <si>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</si>
  <si>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</si>
  <si>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</si>
  <si>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</si>
  <si>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</si>
  <si>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</si>
  <si>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</si>
  <si>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</si>
  <si>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</si>
  <si>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</si>
  <si>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</si>
  <si>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</si>
  <si>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</si>
  <si>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</si>
  <si>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</si>
  <si>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</si>
  <si>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</si>
  <si>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</si>
  <si>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</si>
  <si>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</si>
  <si>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</si>
  <si>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</si>
  <si>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</si>
  <si>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</si>
  <si>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</si>
  <si>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</si>
  <si>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</si>
  <si>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</si>
  <si>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</si>
  <si>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</si>
  <si>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</si>
  <si>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</si>
  <si>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</si>
  <si>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</si>
  <si>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</si>
  <si>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</si>
  <si>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</si>
  <si>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</si>
  <si>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</si>
  <si>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</si>
  <si>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</si>
  <si>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</si>
  <si>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</si>
  <si>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</si>
  <si>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</si>
  <si>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</si>
  <si>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</si>
  <si>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</si>
  <si>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</si>
  <si>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</si>
  <si>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</si>
  <si>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</si>
  <si>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</si>
  <si>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</si>
  <si>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</si>
  <si>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</si>
  <si>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</si>
  <si>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</si>
  <si>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</si>
  <si>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</si>
  <si>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</si>
  <si>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</si>
  <si>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</si>
  <si>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</si>
  <si>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</si>
  <si>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lei</t>
  </si>
  <si>
    <t>21.05.26</t>
  </si>
  <si>
    <t>CASA DE ASIGURARI DE SANATATE BISTRITA-NASAUD</t>
  </si>
  <si>
    <t>Alte drepturi salariale in bani, din care:</t>
  </si>
  <si>
    <r>
      <t>TITLUL</t>
    </r>
    <r>
      <rPr>
        <b/>
        <i/>
        <sz val="12"/>
        <rFont val="Palatino Linotype"/>
        <family val="1"/>
      </rPr>
      <t xml:space="preserve"> IX</t>
    </r>
    <r>
      <rPr>
        <b/>
        <sz val="12"/>
        <rFont val="Palatino Linotype"/>
        <family val="1"/>
      </rPr>
      <t xml:space="preserve"> ASISTENTA SOCIALA</t>
    </r>
  </si>
  <si>
    <t>CONT DE EXECUTIE CHELTUIELI DECEMBRIE  2017</t>
  </si>
  <si>
    <t>CONT DE EXECUTIE VENITURI DECEMBRIE   2017</t>
  </si>
  <si>
    <t>42,05.74</t>
  </si>
  <si>
    <t>Sume alocate bugetului Fondului national unic de asigurari sociale de sanatate pentru acoperirea deficitului rezultat din aplicarea prevederilor legale referitoare la concediile si indemnizatiile de asigurari sociale de sanatate</t>
  </si>
  <si>
    <t>Nr.  533 /12,01,2018</t>
  </si>
  <si>
    <t>Director  economic</t>
  </si>
  <si>
    <t>Ec. Ilisuan  Camelia</t>
  </si>
  <si>
    <t>Ec. Ratiu  Mircea</t>
  </si>
  <si>
    <t xml:space="preserve">                  Presedinte - Director General</t>
  </si>
  <si>
    <t xml:space="preserve">                               Ec. Ilisuan  Camelia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</si>
</sst>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e_i_-;\-* #,##0.00\ _l_e_i_-;_-* &quot;-&quot;??\ _l_e_i_-;_-@_-"/>
    <numFmt numFmtId="165" formatCode="#,##0.00_ ;[Red]\-#,##0.00\ "/>
    <numFmt numFmtId="166" formatCode="#,##0.00;[Red]#,##0.00"/>
  </numFmts>
  <fonts count="30">
    <font>
      <sz val="10"/>
      <name val="Arial"/>
      <charset val="238"/>
    </font>
    <font>
      <sz val="10"/>
      <name val="Arial"/>
      <family val="2"/>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sz val="10"/>
      <name val="Arial"/>
      <family val="2"/>
      <charset val="238"/>
    </font>
    <font>
      <sz val="10"/>
      <name val="Arial"/>
      <family val="2"/>
    </font>
    <font>
      <sz val="12"/>
      <name val="Arial"/>
      <family val="2"/>
    </font>
    <font>
      <b/>
      <i/>
      <sz val="10"/>
      <name val="Arial"/>
      <family val="2"/>
    </font>
    <font>
      <b/>
      <i/>
      <sz val="14"/>
      <name val="Arial"/>
      <family val="2"/>
    </font>
    <font>
      <b/>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color indexed="8"/>
      <name val="Arial"/>
      <family val="2"/>
    </font>
    <font>
      <sz val="11"/>
      <name val="Arial"/>
      <family val="2"/>
      <charset val="238"/>
    </font>
    <font>
      <i/>
      <sz val="11"/>
      <name val="Arial"/>
      <family val="2"/>
    </font>
    <font>
      <sz val="11"/>
      <name val="Arial"/>
      <family val="2"/>
    </font>
    <font>
      <b/>
      <sz val="12"/>
      <name val="Palatino Linotype"/>
      <family val="1"/>
    </font>
    <font>
      <b/>
      <i/>
      <sz val="12"/>
      <name val="Palatino Linotype"/>
      <family val="1"/>
    </font>
    <font>
      <sz val="12"/>
      <name val="Palatino Linotype"/>
      <family val="1"/>
    </font>
    <font>
      <i/>
      <sz val="12"/>
      <name val="Palatino Linotype"/>
      <family val="1"/>
    </font>
    <font>
      <sz val="12"/>
      <color indexed="8"/>
      <name val="Palatino Linotype"/>
      <family val="1"/>
    </font>
    <font>
      <b/>
      <sz val="12"/>
      <color indexed="8"/>
      <name val="Palatino Linotype"/>
      <family val="1"/>
    </font>
    <font>
      <b/>
      <sz val="11"/>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3">
    <xf numFmtId="0" fontId="0" fillId="0" borderId="0"/>
    <xf numFmtId="0" fontId="6" fillId="0" borderId="0"/>
    <xf numFmtId="0" fontId="6" fillId="0" borderId="0"/>
    <xf numFmtId="0" fontId="1" fillId="0" borderId="0"/>
    <xf numFmtId="0" fontId="1" fillId="0" borderId="0"/>
    <xf numFmtId="164" fontId="7" fillId="0" borderId="0" applyFont="0" applyFill="0" applyBorder="0" applyAlignment="0" applyProtection="0"/>
    <xf numFmtId="3" fontId="6" fillId="0" borderId="0"/>
    <xf numFmtId="0" fontId="7" fillId="0" borderId="0"/>
    <xf numFmtId="0" fontId="7" fillId="0" borderId="0"/>
    <xf numFmtId="0" fontId="7" fillId="0" borderId="0"/>
    <xf numFmtId="0" fontId="8" fillId="0" borderId="0"/>
    <xf numFmtId="9" fontId="7" fillId="0" borderId="0" applyFont="0" applyFill="0" applyBorder="0" applyAlignment="0" applyProtection="0"/>
    <xf numFmtId="0" fontId="7" fillId="0" borderId="0"/>
  </cellStyleXfs>
  <cellXfs count="171">
    <xf numFmtId="0" fontId="0" fillId="0" borderId="0" xfId="0"/>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xf numFmtId="0" fontId="2" fillId="0" borderId="0" xfId="0" applyFont="1" applyFill="1"/>
    <xf numFmtId="3" fontId="5" fillId="0" borderId="0" xfId="0" applyNumberFormat="1" applyFont="1" applyFill="1" applyBorder="1" applyAlignment="1">
      <alignment wrapText="1"/>
    </xf>
    <xf numFmtId="3" fontId="4" fillId="0" borderId="0" xfId="0" applyNumberFormat="1" applyFont="1" applyFill="1" applyBorder="1" applyAlignment="1">
      <alignment horizontal="center" wrapText="1"/>
    </xf>
    <xf numFmtId="4" fontId="4" fillId="0" borderId="0" xfId="0" applyNumberFormat="1" applyFont="1" applyFill="1" applyBorder="1" applyAlignment="1">
      <alignment horizontal="center" wrapText="1"/>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4" fontId="5" fillId="0" borderId="0" xfId="0" applyNumberFormat="1" applyFont="1" applyFill="1" applyBorder="1"/>
    <xf numFmtId="166" fontId="5" fillId="0" borderId="0" xfId="0" applyNumberFormat="1" applyFont="1" applyFill="1" applyBorder="1"/>
    <xf numFmtId="49" fontId="2" fillId="0" borderId="1" xfId="0" applyNumberFormat="1" applyFont="1" applyFill="1" applyBorder="1" applyAlignment="1">
      <alignment vertical="top" wrapText="1"/>
    </xf>
    <xf numFmtId="0" fontId="7" fillId="0" borderId="0" xfId="7" applyFill="1" applyAlignment="1">
      <alignment wrapText="1"/>
    </xf>
    <xf numFmtId="0" fontId="9" fillId="0" borderId="0" xfId="7" applyFont="1" applyFill="1" applyAlignment="1">
      <alignment horizontal="left"/>
    </xf>
    <xf numFmtId="4" fontId="10" fillId="0" borderId="0" xfId="7" applyNumberFormat="1" applyFont="1" applyFill="1" applyAlignment="1">
      <alignment horizontal="center"/>
    </xf>
    <xf numFmtId="0" fontId="7" fillId="0" borderId="0" xfId="7" applyFill="1"/>
    <xf numFmtId="4" fontId="7" fillId="0" borderId="0" xfId="7" applyNumberFormat="1" applyFill="1" applyBorder="1"/>
    <xf numFmtId="0" fontId="7" fillId="0" borderId="0" xfId="7" applyFill="1" applyBorder="1"/>
    <xf numFmtId="0" fontId="10" fillId="0" borderId="0" xfId="7" applyFont="1" applyFill="1" applyAlignment="1">
      <alignment horizontal="left"/>
    </xf>
    <xf numFmtId="0" fontId="11" fillId="0" borderId="0" xfId="7" applyFont="1" applyFill="1" applyAlignment="1">
      <alignment vertical="center" wrapText="1"/>
    </xf>
    <xf numFmtId="0" fontId="11" fillId="0" borderId="0" xfId="7" applyFont="1" applyFill="1" applyBorder="1" applyAlignment="1">
      <alignment horizontal="left"/>
    </xf>
    <xf numFmtId="0" fontId="9" fillId="0" borderId="0" xfId="7" applyFont="1" applyFill="1" applyBorder="1"/>
    <xf numFmtId="0" fontId="7" fillId="0" borderId="0" xfId="7" applyFont="1" applyFill="1" applyBorder="1"/>
    <xf numFmtId="4" fontId="7" fillId="0" borderId="0" xfId="7" applyNumberFormat="1" applyFont="1" applyFill="1" applyBorder="1"/>
    <xf numFmtId="0" fontId="9" fillId="0" borderId="0" xfId="7" applyFont="1" applyFill="1" applyAlignment="1">
      <alignment horizontal="center"/>
    </xf>
    <xf numFmtId="0" fontId="7" fillId="0" borderId="0" xfId="7" applyFill="1" applyBorder="1" applyAlignment="1">
      <alignment horizontal="center" wrapText="1"/>
    </xf>
    <xf numFmtId="4" fontId="11" fillId="0" borderId="1" xfId="7" applyNumberFormat="1" applyFont="1" applyFill="1" applyBorder="1" applyAlignment="1">
      <alignment horizontal="center" vertical="center" wrapText="1"/>
    </xf>
    <xf numFmtId="4" fontId="13" fillId="0" borderId="1" xfId="7" applyNumberFormat="1" applyFont="1" applyFill="1" applyBorder="1" applyAlignment="1">
      <alignment horizontal="center" vertical="center" wrapText="1"/>
    </xf>
    <xf numFmtId="3" fontId="11" fillId="0" borderId="1" xfId="7" applyNumberFormat="1" applyFont="1" applyFill="1" applyBorder="1" applyAlignment="1">
      <alignment horizontal="center" vertical="center" wrapText="1"/>
    </xf>
    <xf numFmtId="4" fontId="11" fillId="0" borderId="0" xfId="7" applyNumberFormat="1" applyFont="1" applyFill="1" applyBorder="1" applyAlignment="1">
      <alignment horizontal="center" vertical="center" wrapText="1"/>
    </xf>
    <xf numFmtId="0" fontId="7" fillId="0" borderId="0" xfId="7" applyFont="1" applyFill="1"/>
    <xf numFmtId="3" fontId="11" fillId="0" borderId="1" xfId="7" applyNumberFormat="1" applyFont="1" applyFill="1" applyBorder="1" applyAlignment="1">
      <alignment horizontal="center"/>
    </xf>
    <xf numFmtId="3" fontId="11" fillId="0" borderId="1" xfId="7" applyNumberFormat="1" applyFont="1" applyFill="1" applyBorder="1" applyAlignment="1">
      <alignment horizontal="center" wrapText="1"/>
    </xf>
    <xf numFmtId="3" fontId="11" fillId="0" borderId="0" xfId="7" applyNumberFormat="1" applyFont="1" applyFill="1" applyBorder="1" applyAlignment="1">
      <alignment horizontal="center"/>
    </xf>
    <xf numFmtId="3" fontId="7" fillId="0" borderId="0" xfId="7" applyNumberFormat="1" applyFont="1" applyFill="1" applyBorder="1"/>
    <xf numFmtId="3" fontId="7" fillId="0" borderId="0" xfId="7" applyNumberFormat="1" applyFont="1" applyFill="1"/>
    <xf numFmtId="49" fontId="14" fillId="0" borderId="1" xfId="7" applyNumberFormat="1" applyFont="1" applyFill="1" applyBorder="1" applyAlignment="1">
      <alignment horizontal="left"/>
    </xf>
    <xf numFmtId="4" fontId="11" fillId="0" borderId="1" xfId="7" applyNumberFormat="1" applyFont="1" applyFill="1" applyBorder="1" applyAlignment="1">
      <alignment wrapText="1"/>
    </xf>
    <xf numFmtId="3" fontId="11" fillId="0" borderId="1" xfId="7" applyNumberFormat="1" applyFont="1" applyFill="1" applyBorder="1"/>
    <xf numFmtId="4" fontId="11" fillId="0" borderId="0" xfId="7" applyNumberFormat="1" applyFont="1" applyFill="1" applyBorder="1"/>
    <xf numFmtId="3" fontId="7" fillId="0" borderId="0" xfId="7" applyNumberFormat="1" applyFill="1" applyBorder="1"/>
    <xf numFmtId="49" fontId="15" fillId="0" borderId="1" xfId="7" applyNumberFormat="1" applyFont="1" applyFill="1" applyBorder="1" applyAlignment="1">
      <alignment horizontal="left"/>
    </xf>
    <xf numFmtId="4" fontId="7" fillId="0" borderId="1" xfId="7" applyNumberFormat="1" applyFont="1" applyFill="1" applyBorder="1" applyAlignment="1">
      <alignment wrapText="1"/>
    </xf>
    <xf numFmtId="3" fontId="7" fillId="0" borderId="1" xfId="7" applyNumberFormat="1" applyFont="1" applyFill="1" applyBorder="1"/>
    <xf numFmtId="4" fontId="16" fillId="0" borderId="1" xfId="7" applyNumberFormat="1" applyFont="1" applyFill="1" applyBorder="1" applyAlignment="1">
      <alignment wrapText="1"/>
    </xf>
    <xf numFmtId="4" fontId="17" fillId="0" borderId="1" xfId="7" applyNumberFormat="1" applyFont="1" applyFill="1" applyBorder="1" applyAlignment="1">
      <alignment wrapText="1"/>
    </xf>
    <xf numFmtId="3" fontId="13" fillId="0" borderId="1" xfId="7" applyNumberFormat="1" applyFont="1" applyFill="1" applyBorder="1"/>
    <xf numFmtId="4" fontId="11" fillId="0" borderId="1" xfId="7" applyNumberFormat="1" applyFont="1" applyFill="1" applyBorder="1"/>
    <xf numFmtId="4" fontId="18" fillId="0" borderId="1" xfId="7" applyNumberFormat="1" applyFont="1" applyFill="1" applyBorder="1" applyAlignment="1">
      <alignment wrapText="1"/>
    </xf>
    <xf numFmtId="0" fontId="15" fillId="0" borderId="1" xfId="7" applyFont="1" applyFill="1" applyBorder="1" applyAlignment="1">
      <alignment wrapText="1"/>
    </xf>
    <xf numFmtId="49" fontId="12" fillId="0" borderId="1" xfId="7" applyNumberFormat="1" applyFont="1" applyFill="1" applyBorder="1" applyAlignment="1">
      <alignment horizontal="left"/>
    </xf>
    <xf numFmtId="4" fontId="11" fillId="0" borderId="2" xfId="7" applyNumberFormat="1" applyFont="1" applyFill="1" applyBorder="1"/>
    <xf numFmtId="0" fontId="11" fillId="0" borderId="0" xfId="7" applyFont="1" applyFill="1" applyBorder="1"/>
    <xf numFmtId="0" fontId="11" fillId="0" borderId="0" xfId="7" applyFont="1" applyFill="1"/>
    <xf numFmtId="0" fontId="11" fillId="0" borderId="1" xfId="7" applyFont="1" applyFill="1" applyBorder="1"/>
    <xf numFmtId="4" fontId="19" fillId="0" borderId="1" xfId="7" applyNumberFormat="1" applyFont="1" applyFill="1" applyBorder="1" applyAlignment="1">
      <alignment wrapText="1"/>
    </xf>
    <xf numFmtId="49" fontId="15" fillId="0" borderId="1" xfId="7" applyNumberFormat="1" applyFont="1" applyFill="1" applyBorder="1" applyAlignment="1" applyProtection="1">
      <alignment horizontal="left" vertical="center"/>
    </xf>
    <xf numFmtId="4" fontId="19" fillId="0" borderId="1" xfId="7" applyNumberFormat="1" applyFont="1" applyFill="1" applyBorder="1" applyAlignment="1" applyProtection="1">
      <alignment horizontal="left" wrapText="1"/>
    </xf>
    <xf numFmtId="4" fontId="15" fillId="0" borderId="1" xfId="7" applyNumberFormat="1" applyFont="1" applyFill="1" applyBorder="1" applyAlignment="1">
      <alignment horizontal="left"/>
    </xf>
    <xf numFmtId="4" fontId="7" fillId="0" borderId="1" xfId="7" applyNumberFormat="1" applyFont="1" applyFill="1" applyBorder="1" applyAlignment="1" applyProtection="1">
      <alignment horizontal="left" wrapText="1"/>
    </xf>
    <xf numFmtId="165" fontId="7" fillId="0" borderId="1" xfId="7" applyNumberFormat="1" applyFont="1" applyFill="1" applyBorder="1" applyAlignment="1" applyProtection="1">
      <alignment wrapText="1"/>
    </xf>
    <xf numFmtId="0" fontId="7" fillId="0" borderId="1" xfId="7" applyFont="1" applyFill="1" applyBorder="1" applyAlignment="1">
      <alignment wrapText="1"/>
    </xf>
    <xf numFmtId="165" fontId="7" fillId="0" borderId="1" xfId="1" applyNumberFormat="1" applyFont="1" applyFill="1" applyBorder="1" applyAlignment="1" applyProtection="1">
      <alignment wrapText="1"/>
    </xf>
    <xf numFmtId="0" fontId="7" fillId="0" borderId="1" xfId="7" applyFont="1" applyFill="1" applyBorder="1" applyAlignment="1">
      <alignment horizontal="left" vertical="center" wrapText="1"/>
    </xf>
    <xf numFmtId="0" fontId="20" fillId="0" borderId="0" xfId="7" applyFont="1" applyFill="1" applyBorder="1" applyAlignment="1">
      <alignment wrapText="1"/>
    </xf>
    <xf numFmtId="4" fontId="20" fillId="0" borderId="0" xfId="1" applyNumberFormat="1" applyFont="1" applyFill="1" applyBorder="1" applyAlignment="1">
      <alignment wrapText="1"/>
    </xf>
    <xf numFmtId="0" fontId="21" fillId="0" borderId="0" xfId="7" applyFont="1" applyFill="1" applyAlignment="1">
      <alignment horizontal="left" wrapText="1"/>
    </xf>
    <xf numFmtId="4" fontId="7" fillId="0" borderId="0" xfId="7" applyNumberFormat="1" applyFont="1" applyFill="1"/>
    <xf numFmtId="0" fontId="7" fillId="0" borderId="0" xfId="7" applyFont="1" applyFill="1" applyAlignment="1">
      <alignment wrapText="1"/>
    </xf>
    <xf numFmtId="0" fontId="22" fillId="0" borderId="0" xfId="7" applyFont="1" applyFill="1"/>
    <xf numFmtId="0" fontId="22" fillId="0" borderId="0" xfId="7" applyFont="1" applyFill="1" applyBorder="1"/>
    <xf numFmtId="4" fontId="22" fillId="0" borderId="0" xfId="7" applyNumberFormat="1" applyFont="1" applyFill="1" applyBorder="1"/>
    <xf numFmtId="4" fontId="7" fillId="0" borderId="0" xfId="7" applyNumberFormat="1" applyFill="1"/>
    <xf numFmtId="49" fontId="15" fillId="2" borderId="1" xfId="7" applyNumberFormat="1" applyFont="1" applyFill="1" applyBorder="1" applyAlignment="1">
      <alignment horizontal="left"/>
    </xf>
    <xf numFmtId="4" fontId="7" fillId="2" borderId="1" xfId="7" applyNumberFormat="1" applyFont="1" applyFill="1" applyBorder="1" applyAlignment="1">
      <alignment wrapText="1"/>
    </xf>
    <xf numFmtId="3" fontId="7" fillId="2" borderId="1" xfId="7" applyNumberFormat="1" applyFont="1" applyFill="1" applyBorder="1"/>
    <xf numFmtId="4" fontId="7" fillId="0" borderId="1" xfId="7" applyNumberFormat="1" applyFont="1" applyFill="1" applyBorder="1"/>
    <xf numFmtId="4" fontId="13" fillId="0" borderId="1" xfId="7" applyNumberFormat="1" applyFont="1" applyFill="1" applyBorder="1"/>
    <xf numFmtId="4" fontId="11" fillId="2" borderId="1" xfId="7" applyNumberFormat="1" applyFont="1" applyFill="1" applyBorder="1"/>
    <xf numFmtId="4" fontId="7" fillId="2" borderId="1" xfId="7" applyNumberFormat="1" applyFont="1" applyFill="1" applyBorder="1"/>
    <xf numFmtId="49" fontId="23" fillId="0" borderId="1" xfId="0" applyNumberFormat="1" applyFont="1" applyFill="1" applyBorder="1" applyAlignment="1">
      <alignment horizontal="center" vertical="top" wrapText="1"/>
    </xf>
    <xf numFmtId="3" fontId="23" fillId="0" borderId="1" xfId="0" applyNumberFormat="1" applyFont="1" applyFill="1" applyBorder="1" applyAlignment="1">
      <alignment horizontal="center"/>
    </xf>
    <xf numFmtId="3" fontId="24" fillId="0" borderId="1" xfId="0" applyNumberFormat="1" applyFont="1" applyFill="1" applyBorder="1" applyAlignment="1">
      <alignment horizontal="center"/>
    </xf>
    <xf numFmtId="3" fontId="24" fillId="0" borderId="0" xfId="0" applyNumberFormat="1" applyFont="1" applyFill="1" applyBorder="1" applyAlignment="1">
      <alignment horizontal="center"/>
    </xf>
    <xf numFmtId="4" fontId="23" fillId="0" borderId="0" xfId="0" applyNumberFormat="1" applyFont="1" applyFill="1" applyBorder="1"/>
    <xf numFmtId="0" fontId="25" fillId="0" borderId="0" xfId="0" applyFont="1" applyFill="1"/>
    <xf numFmtId="49" fontId="23" fillId="0" borderId="1" xfId="0" applyNumberFormat="1" applyFont="1" applyFill="1" applyBorder="1" applyAlignment="1">
      <alignment vertical="top" wrapText="1"/>
    </xf>
    <xf numFmtId="165" fontId="23" fillId="0" borderId="1" xfId="1" applyNumberFormat="1" applyFont="1" applyFill="1" applyBorder="1" applyAlignment="1" applyProtection="1">
      <alignment horizontal="left" wrapText="1"/>
    </xf>
    <xf numFmtId="3" fontId="23" fillId="0" borderId="1" xfId="2" applyNumberFormat="1" applyFont="1" applyFill="1" applyBorder="1" applyAlignment="1" applyProtection="1">
      <alignment horizontal="right" wrapText="1"/>
    </xf>
    <xf numFmtId="4" fontId="23" fillId="0" borderId="1" xfId="2" applyNumberFormat="1" applyFont="1" applyFill="1" applyBorder="1" applyAlignment="1" applyProtection="1">
      <alignment horizontal="right" wrapText="1"/>
    </xf>
    <xf numFmtId="3" fontId="23" fillId="0" borderId="0" xfId="0" applyNumberFormat="1" applyFont="1" applyFill="1" applyBorder="1"/>
    <xf numFmtId="166" fontId="23" fillId="0" borderId="0" xfId="0" applyNumberFormat="1" applyFont="1" applyFill="1" applyBorder="1"/>
    <xf numFmtId="4" fontId="23" fillId="0" borderId="0" xfId="0" applyNumberFormat="1" applyFont="1" applyFill="1"/>
    <xf numFmtId="0" fontId="23" fillId="0" borderId="0" xfId="0" applyFont="1" applyFill="1"/>
    <xf numFmtId="165" fontId="23" fillId="0" borderId="1" xfId="1" applyNumberFormat="1" applyFont="1" applyFill="1" applyBorder="1" applyAlignment="1">
      <alignment wrapText="1"/>
    </xf>
    <xf numFmtId="3" fontId="23" fillId="0" borderId="1" xfId="2" applyNumberFormat="1" applyFont="1" applyFill="1" applyBorder="1" applyAlignment="1">
      <alignment horizontal="right" wrapText="1"/>
    </xf>
    <xf numFmtId="4" fontId="23" fillId="0" borderId="1" xfId="2" applyNumberFormat="1" applyFont="1" applyFill="1" applyBorder="1" applyAlignment="1">
      <alignment horizontal="right" wrapText="1"/>
    </xf>
    <xf numFmtId="49" fontId="23" fillId="0" borderId="1" xfId="0" applyNumberFormat="1" applyFont="1" applyFill="1" applyBorder="1" applyAlignment="1">
      <alignment horizontal="left" vertical="top" wrapText="1"/>
    </xf>
    <xf numFmtId="4" fontId="25" fillId="0" borderId="1" xfId="1" applyNumberFormat="1" applyFont="1" applyFill="1" applyBorder="1" applyAlignment="1">
      <alignment wrapText="1"/>
    </xf>
    <xf numFmtId="3" fontId="24" fillId="0" borderId="1" xfId="0" applyNumberFormat="1" applyFont="1" applyFill="1" applyBorder="1" applyAlignment="1">
      <alignment horizontal="right"/>
    </xf>
    <xf numFmtId="4" fontId="25" fillId="0" borderId="1" xfId="2" applyNumberFormat="1" applyFont="1" applyFill="1" applyBorder="1" applyAlignment="1" applyProtection="1">
      <alignment horizontal="right" wrapText="1"/>
    </xf>
    <xf numFmtId="4" fontId="25" fillId="0" borderId="1" xfId="0" applyNumberFormat="1" applyFont="1" applyFill="1" applyBorder="1"/>
    <xf numFmtId="3" fontId="25" fillId="0" borderId="0" xfId="0" applyNumberFormat="1" applyFont="1" applyFill="1" applyBorder="1"/>
    <xf numFmtId="165" fontId="25" fillId="0" borderId="1" xfId="1" applyNumberFormat="1" applyFont="1" applyFill="1" applyBorder="1" applyAlignment="1">
      <alignment wrapText="1"/>
    </xf>
    <xf numFmtId="49" fontId="25" fillId="0" borderId="1" xfId="0" applyNumberFormat="1" applyFont="1" applyFill="1" applyBorder="1" applyAlignment="1">
      <alignment vertical="top" wrapText="1"/>
    </xf>
    <xf numFmtId="165" fontId="25" fillId="2" borderId="1" xfId="1" applyNumberFormat="1" applyFont="1" applyFill="1" applyBorder="1" applyAlignment="1">
      <alignment wrapText="1"/>
    </xf>
    <xf numFmtId="3" fontId="24" fillId="2" borderId="1" xfId="0" applyNumberFormat="1" applyFont="1" applyFill="1" applyBorder="1" applyAlignment="1">
      <alignment horizontal="right"/>
    </xf>
    <xf numFmtId="4" fontId="25" fillId="2" borderId="1" xfId="2" applyNumberFormat="1" applyFont="1" applyFill="1" applyBorder="1" applyAlignment="1" applyProtection="1">
      <alignment horizontal="right" wrapText="1"/>
    </xf>
    <xf numFmtId="4" fontId="25" fillId="2" borderId="1" xfId="0" applyNumberFormat="1" applyFont="1" applyFill="1" applyBorder="1"/>
    <xf numFmtId="165" fontId="25" fillId="0" borderId="1" xfId="1" applyNumberFormat="1" applyFont="1" applyFill="1" applyBorder="1" applyAlignment="1" applyProtection="1">
      <alignment horizontal="left" vertical="center" wrapText="1"/>
    </xf>
    <xf numFmtId="3" fontId="26" fillId="0" borderId="0" xfId="0" applyNumberFormat="1" applyFont="1" applyFill="1" applyBorder="1"/>
    <xf numFmtId="0" fontId="26" fillId="0" borderId="0" xfId="0" applyFont="1" applyFill="1"/>
    <xf numFmtId="165" fontId="26" fillId="0" borderId="1" xfId="1" applyNumberFormat="1" applyFont="1" applyFill="1" applyBorder="1" applyAlignment="1">
      <alignment wrapText="1"/>
    </xf>
    <xf numFmtId="49" fontId="26" fillId="0" borderId="1" xfId="0" applyNumberFormat="1" applyFont="1" applyFill="1" applyBorder="1" applyAlignment="1">
      <alignment vertical="top" wrapText="1"/>
    </xf>
    <xf numFmtId="3" fontId="23" fillId="0" borderId="1" xfId="2" applyNumberFormat="1" applyFont="1" applyFill="1" applyBorder="1" applyAlignment="1">
      <alignment horizontal="right"/>
    </xf>
    <xf numFmtId="4" fontId="23" fillId="0" borderId="1" xfId="2" applyNumberFormat="1" applyFont="1" applyFill="1" applyBorder="1" applyAlignment="1">
      <alignment horizontal="right"/>
    </xf>
    <xf numFmtId="4" fontId="25" fillId="0" borderId="1" xfId="0" applyNumberFormat="1" applyFont="1" applyFill="1" applyBorder="1" applyAlignment="1">
      <alignment vertical="top" wrapText="1"/>
    </xf>
    <xf numFmtId="165" fontId="23" fillId="0" borderId="1" xfId="2" applyNumberFormat="1" applyFont="1" applyFill="1" applyBorder="1" applyAlignment="1">
      <alignment wrapText="1"/>
    </xf>
    <xf numFmtId="4" fontId="24" fillId="0" borderId="1" xfId="0" applyNumberFormat="1" applyFont="1" applyFill="1" applyBorder="1" applyAlignment="1">
      <alignment horizontal="right"/>
    </xf>
    <xf numFmtId="165" fontId="25" fillId="0" borderId="1" xfId="2" applyNumberFormat="1" applyFont="1" applyFill="1" applyBorder="1" applyAlignment="1">
      <alignment wrapText="1"/>
    </xf>
    <xf numFmtId="4" fontId="25" fillId="0" borderId="1" xfId="0" applyNumberFormat="1" applyFont="1" applyFill="1" applyBorder="1" applyAlignment="1" applyProtection="1">
      <alignment wrapText="1"/>
    </xf>
    <xf numFmtId="4" fontId="25" fillId="0" borderId="1" xfId="0" applyNumberFormat="1" applyFont="1" applyFill="1" applyBorder="1" applyAlignment="1" applyProtection="1">
      <alignment horizontal="left" wrapText="1"/>
    </xf>
    <xf numFmtId="4" fontId="26" fillId="0" borderId="1" xfId="0" applyNumberFormat="1" applyFont="1" applyFill="1" applyBorder="1" applyAlignment="1">
      <alignment horizontal="right"/>
    </xf>
    <xf numFmtId="4" fontId="23" fillId="0" borderId="1" xfId="0" applyNumberFormat="1" applyFont="1" applyFill="1" applyBorder="1" applyAlignment="1" applyProtection="1">
      <alignment horizontal="left" wrapText="1"/>
    </xf>
    <xf numFmtId="165" fontId="27" fillId="0" borderId="1" xfId="1" applyNumberFormat="1" applyFont="1" applyFill="1" applyBorder="1" applyAlignment="1">
      <alignment wrapText="1"/>
    </xf>
    <xf numFmtId="4" fontId="25" fillId="0" borderId="1" xfId="1" applyNumberFormat="1" applyFont="1" applyFill="1" applyBorder="1" applyAlignment="1" applyProtection="1">
      <alignment wrapText="1"/>
    </xf>
    <xf numFmtId="4" fontId="25" fillId="0" borderId="1" xfId="0" applyNumberFormat="1" applyFont="1" applyFill="1" applyBorder="1" applyProtection="1"/>
    <xf numFmtId="3" fontId="23" fillId="0" borderId="0" xfId="0" applyNumberFormat="1" applyFont="1" applyFill="1" applyBorder="1" applyProtection="1"/>
    <xf numFmtId="165" fontId="27" fillId="0" borderId="1" xfId="1" applyNumberFormat="1" applyFont="1" applyFill="1" applyBorder="1" applyAlignment="1">
      <alignment horizontal="left" vertical="center" wrapText="1"/>
    </xf>
    <xf numFmtId="165" fontId="28" fillId="0" borderId="1" xfId="2" applyNumberFormat="1" applyFont="1" applyFill="1" applyBorder="1" applyAlignment="1">
      <alignment horizontal="left" vertical="center" wrapText="1"/>
    </xf>
    <xf numFmtId="165" fontId="27" fillId="0" borderId="1" xfId="2" applyNumberFormat="1" applyFont="1" applyFill="1" applyBorder="1" applyAlignment="1">
      <alignment horizontal="left" vertical="center" wrapText="1"/>
    </xf>
    <xf numFmtId="3" fontId="25" fillId="0" borderId="0" xfId="0" applyNumberFormat="1" applyFont="1" applyFill="1" applyBorder="1" applyProtection="1"/>
    <xf numFmtId="4" fontId="25" fillId="2" borderId="1" xfId="0" applyNumberFormat="1" applyFont="1" applyFill="1" applyBorder="1" applyAlignment="1">
      <alignment vertical="top" wrapText="1"/>
    </xf>
    <xf numFmtId="3" fontId="25" fillId="0" borderId="1" xfId="0" applyNumberFormat="1" applyFont="1" applyFill="1" applyBorder="1" applyAlignment="1" applyProtection="1">
      <alignment vertical="top" wrapText="1"/>
    </xf>
    <xf numFmtId="165" fontId="23" fillId="0" borderId="1" xfId="3" applyNumberFormat="1" applyFont="1" applyFill="1" applyBorder="1" applyAlignment="1">
      <alignment vertical="top" wrapText="1"/>
    </xf>
    <xf numFmtId="49" fontId="23" fillId="0" borderId="1" xfId="0" applyNumberFormat="1" applyFont="1" applyFill="1" applyBorder="1" applyAlignment="1" applyProtection="1">
      <alignment vertical="top" wrapText="1"/>
    </xf>
    <xf numFmtId="49" fontId="25" fillId="0" borderId="1" xfId="0" applyNumberFormat="1" applyFont="1" applyFill="1" applyBorder="1" applyAlignment="1" applyProtection="1">
      <alignment vertical="top" wrapText="1"/>
    </xf>
    <xf numFmtId="165" fontId="23" fillId="0" borderId="1" xfId="4" applyNumberFormat="1" applyFont="1" applyFill="1" applyBorder="1" applyAlignment="1" applyProtection="1">
      <alignment vertical="top" wrapText="1"/>
    </xf>
    <xf numFmtId="4" fontId="25" fillId="0" borderId="0" xfId="0" applyNumberFormat="1" applyFont="1" applyFill="1" applyBorder="1"/>
    <xf numFmtId="0" fontId="25" fillId="0" borderId="0" xfId="0" applyFont="1" applyFill="1" applyBorder="1"/>
    <xf numFmtId="3" fontId="24" fillId="0" borderId="2" xfId="0" applyNumberFormat="1" applyFont="1" applyFill="1" applyBorder="1" applyAlignment="1">
      <alignment horizontal="right"/>
    </xf>
    <xf numFmtId="4" fontId="25" fillId="0" borderId="1" xfId="0" applyNumberFormat="1" applyFont="1" applyFill="1" applyBorder="1" applyAlignment="1">
      <alignment horizontal="left" vertical="center" wrapText="1"/>
    </xf>
    <xf numFmtId="2" fontId="25" fillId="0" borderId="1" xfId="1" applyNumberFormat="1" applyFont="1" applyFill="1" applyBorder="1" applyAlignment="1">
      <alignment wrapText="1"/>
    </xf>
    <xf numFmtId="165" fontId="23" fillId="0" borderId="1" xfId="1" applyNumberFormat="1" applyFont="1" applyFill="1" applyBorder="1" applyAlignment="1"/>
    <xf numFmtId="165" fontId="25" fillId="0" borderId="1" xfId="1" applyNumberFormat="1" applyFont="1" applyFill="1" applyBorder="1" applyAlignment="1"/>
    <xf numFmtId="4" fontId="19" fillId="2" borderId="1" xfId="7" applyNumberFormat="1" applyFont="1" applyFill="1" applyBorder="1" applyAlignment="1" applyProtection="1">
      <alignment horizontal="left" wrapText="1"/>
    </xf>
    <xf numFmtId="4" fontId="11" fillId="2" borderId="0" xfId="7" applyNumberFormat="1" applyFont="1" applyFill="1" applyBorder="1"/>
    <xf numFmtId="3" fontId="7" fillId="2" borderId="0" xfId="7" applyNumberFormat="1" applyFill="1" applyBorder="1"/>
    <xf numFmtId="4" fontId="7" fillId="2" borderId="0" xfId="7" applyNumberFormat="1" applyFill="1" applyBorder="1"/>
    <xf numFmtId="0" fontId="7" fillId="2" borderId="0" xfId="7" applyFill="1" applyBorder="1"/>
    <xf numFmtId="0" fontId="7" fillId="2" borderId="0" xfId="7" applyFill="1"/>
    <xf numFmtId="49" fontId="5" fillId="0" borderId="0" xfId="0" applyNumberFormat="1" applyFont="1" applyFill="1" applyBorder="1" applyAlignment="1">
      <alignment vertical="top" wrapText="1"/>
    </xf>
    <xf numFmtId="0" fontId="29" fillId="0" borderId="0" xfId="7" applyFont="1" applyFill="1"/>
    <xf numFmtId="4" fontId="29" fillId="0" borderId="0" xfId="7" applyNumberFormat="1" applyFont="1" applyFill="1"/>
    <xf numFmtId="3" fontId="5" fillId="0" borderId="0" xfId="0" applyNumberFormat="1" applyFont="1" applyFill="1" applyBorder="1"/>
    <xf numFmtId="0" fontId="5" fillId="0" borderId="0" xfId="0" applyFont="1" applyFill="1"/>
    <xf numFmtId="4" fontId="11" fillId="0" borderId="0" xfId="7" applyNumberFormat="1" applyFont="1" applyFill="1"/>
    <xf numFmtId="0" fontId="29" fillId="0" borderId="0" xfId="7" applyFont="1" applyFill="1" applyAlignment="1">
      <alignment wrapText="1"/>
    </xf>
    <xf numFmtId="0" fontId="11" fillId="0" borderId="0" xfId="7" applyFont="1" applyFill="1" applyAlignment="1">
      <alignment wrapText="1"/>
    </xf>
    <xf numFmtId="0" fontId="11" fillId="0" borderId="0" xfId="7" applyFont="1" applyFill="1" applyBorder="1" applyAlignment="1">
      <alignment horizontal="center" wrapText="1"/>
    </xf>
    <xf numFmtId="4" fontId="11" fillId="0" borderId="0" xfId="7" applyNumberFormat="1" applyFont="1" applyFill="1" applyBorder="1" applyAlignment="1">
      <alignment horizontal="center" vertical="center" wrapText="1"/>
    </xf>
    <xf numFmtId="0" fontId="21" fillId="0" borderId="0" xfId="7" applyFont="1" applyFill="1" applyAlignment="1">
      <alignment horizontal="left" wrapText="1"/>
    </xf>
    <xf numFmtId="0" fontId="12" fillId="0" borderId="0" xfId="7" applyFont="1" applyFill="1" applyBorder="1" applyAlignment="1">
      <alignment horizontal="center" wrapText="1"/>
    </xf>
    <xf numFmtId="0" fontId="11" fillId="0" borderId="0" xfId="7" applyFont="1" applyFill="1" applyBorder="1" applyAlignment="1">
      <alignment horizontal="center"/>
    </xf>
    <xf numFmtId="0" fontId="7" fillId="0" borderId="0" xfId="7" applyFill="1" applyBorder="1" applyAlignment="1">
      <alignment horizontal="center" wrapText="1"/>
    </xf>
  </cellXfs>
  <cellStyles count="13">
    <cellStyle name="Comma 2" xfId="5" xr:uid="{00000000-0005-0000-0000-000000000000}"/>
    <cellStyle name="Comma0" xfId="6" xr:uid="{00000000-0005-0000-0000-000001000000}"/>
    <cellStyle name="Normal" xfId="0" builtinId="0"/>
    <cellStyle name="Normal 2" xfId="7" xr:uid="{00000000-0005-0000-0000-000003000000}"/>
    <cellStyle name="Normal 3" xfId="8" xr:uid="{00000000-0005-0000-0000-000004000000}"/>
    <cellStyle name="Normal 4" xfId="9" xr:uid="{00000000-0005-0000-0000-000005000000}"/>
    <cellStyle name="Normal 5" xfId="10" xr:uid="{00000000-0005-0000-0000-000006000000}"/>
    <cellStyle name="Normal_buget 2004 cf lg 507 2003 CU DEBL10% MAI cu virari" xfId="3" xr:uid="{00000000-0005-0000-0000-000007000000}"/>
    <cellStyle name="Normal_BUGET RECTIFICARE OUG 89 VIRARI FINALE" xfId="1" xr:uid="{00000000-0005-0000-0000-000008000000}"/>
    <cellStyle name="Normal_BUGET RECTIFICARE OUG 89 VIRARI FINALE_12.Cont executie CHELTUIELI DECEMBRIE 2014" xfId="2" xr:uid="{00000000-0005-0000-0000-000009000000}"/>
    <cellStyle name="Normal_LG 216 CALCULE BVC 2001" xfId="4" xr:uid="{00000000-0005-0000-0000-00000A000000}"/>
    <cellStyle name="Percent 2" xfId="11" xr:uid="{00000000-0005-0000-0000-00000B000000}"/>
    <cellStyle name="Style 1"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90.1\Comunicare\Buget_Creante\FLOOOOOOOO\CONT%20DE%20EXECUTIE\2017\10.octombrie\10.%20%20Cont%20executie%20VENITURI%20%20octombri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an 2017"/>
      <sheetName val="TRIMESTRE"/>
      <sheetName val="LUNA ANTERIOARA"/>
      <sheetName val="IUNIE_mii_lei vio"/>
      <sheetName val="Verificare bilant"/>
      <sheetName val="cumulat"/>
      <sheetName val="luna curenta"/>
      <sheetName val="cumulat si luna curenta"/>
      <sheetName val="Cont exc Finante sursa 2"/>
      <sheetName val="Cont exc Finante"/>
      <sheetName val="SUME ANAF"/>
      <sheetName val="Alba1"/>
      <sheetName val="Arad1"/>
      <sheetName val="Arges1"/>
      <sheetName val="Bacau1"/>
      <sheetName val="Bihor1"/>
      <sheetName val="Bistrita1"/>
      <sheetName val="Botosani1"/>
      <sheetName val="Brasov1"/>
      <sheetName val="Braila1"/>
      <sheetName val="Buzau1"/>
      <sheetName val="Caras1"/>
      <sheetName val="Calarasi1"/>
      <sheetName val="Cluj1"/>
      <sheetName val="Constanta1"/>
      <sheetName val="Covasna1"/>
      <sheetName val="Dambovita1"/>
      <sheetName val="Dolj1"/>
      <sheetName val="Galati1"/>
      <sheetName val="Giurgiu1"/>
      <sheetName val="Gorj1"/>
      <sheetName val="Harghita1"/>
      <sheetName val="Hunedoara1"/>
      <sheetName val="Ialomita1"/>
      <sheetName val="Iasi1"/>
      <sheetName val="Maramures1"/>
      <sheetName val="Mehedinti1"/>
      <sheetName val="Mures1"/>
      <sheetName val="Neamt1"/>
      <sheetName val="Olt1"/>
      <sheetName val="Prahova1"/>
      <sheetName val="Satu_Mare1"/>
      <sheetName val="Salaj1"/>
      <sheetName val="Sibiu1"/>
      <sheetName val="Suceava1"/>
      <sheetName val="Teleorman1"/>
      <sheetName val="Timis1"/>
      <sheetName val="Tulcea1"/>
      <sheetName val="Vaslui1"/>
      <sheetName val="Valcea1"/>
      <sheetName val="Vrancea1"/>
      <sheetName val="Bucuresti1"/>
      <sheetName val="Ilfov1"/>
      <sheetName val="OPSNAJ1"/>
      <sheetName val="CNAS1"/>
      <sheetName val="RETINERE"/>
      <sheetName val="CAST1"/>
    </sheetNames>
    <sheetDataSet>
      <sheetData sheetId="0">
        <row r="10">
          <cell r="I10">
            <v>0</v>
          </cell>
        </row>
        <row r="11">
          <cell r="I11">
            <v>0</v>
          </cell>
        </row>
        <row r="12">
          <cell r="I12">
            <v>0</v>
          </cell>
        </row>
        <row r="13">
          <cell r="I13">
            <v>0</v>
          </cell>
        </row>
      </sheetData>
      <sheetData sheetId="1">
        <row r="10">
          <cell r="I10">
            <v>0</v>
          </cell>
        </row>
        <row r="11">
          <cell r="I11">
            <v>0</v>
          </cell>
        </row>
        <row r="12">
          <cell r="I12">
            <v>0</v>
          </cell>
        </row>
        <row r="13">
          <cell r="I1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W149"/>
  <sheetViews>
    <sheetView zoomScaleNormal="100" workbookViewId="0">
      <pane xSplit="4" ySplit="8" topLeftCell="F9" activePane="bottomRight" state="frozen"/>
      <selection activeCell="F7" sqref="F7:G81"/>
      <selection pane="topRight" activeCell="F7" sqref="F7:G81"/>
      <selection pane="bottomLeft" activeCell="F7" sqref="F7:G81"/>
      <selection pane="bottomRight" activeCell="F22" sqref="F22"/>
    </sheetView>
  </sheetViews>
  <sheetFormatPr defaultRowHeight="12.75"/>
  <cols>
    <col min="1" max="1" width="10.28515625" style="18" bestFit="1" customWidth="1"/>
    <col min="2" max="2" width="57.5703125" style="21" customWidth="1"/>
    <col min="3" max="3" width="5.5703125" style="36" customWidth="1"/>
    <col min="4" max="4" width="13.85546875" style="78" customWidth="1"/>
    <col min="5" max="5" width="13.85546875" style="78" hidden="1" customWidth="1"/>
    <col min="6" max="7" width="18" style="21" customWidth="1"/>
    <col min="8" max="8" width="10.7109375" style="23" customWidth="1"/>
    <col min="9" max="10" width="13.42578125" style="23" bestFit="1" customWidth="1"/>
    <col min="11" max="11" width="14.42578125" style="23" bestFit="1" customWidth="1"/>
    <col min="12" max="12" width="9.28515625" style="23" customWidth="1"/>
    <col min="13" max="13" width="11.7109375" style="23" bestFit="1" customWidth="1"/>
    <col min="14" max="14" width="9.140625" style="23"/>
    <col min="15" max="15" width="10.5703125" style="23" customWidth="1"/>
    <col min="16" max="16" width="10.85546875" style="23" customWidth="1"/>
    <col min="17" max="17" width="11" style="23" customWidth="1"/>
    <col min="18" max="18" width="10.28515625" style="23" customWidth="1"/>
    <col min="19" max="19" width="9.140625" style="23"/>
    <col min="20" max="20" width="10" style="23" customWidth="1"/>
    <col min="21" max="21" width="10.7109375" style="23" customWidth="1"/>
    <col min="22" max="22" width="10" style="23" customWidth="1"/>
    <col min="23" max="23" width="10.28515625" style="23" customWidth="1"/>
    <col min="24" max="24" width="10" style="23" customWidth="1"/>
    <col min="25" max="25" width="10.85546875" style="23" customWidth="1"/>
    <col min="26" max="26" width="9.140625" style="23"/>
    <col min="27" max="27" width="9.7109375" style="23" customWidth="1"/>
    <col min="28" max="28" width="10.140625" style="23" customWidth="1"/>
    <col min="29" max="29" width="10.85546875" style="23" customWidth="1"/>
    <col min="30" max="30" width="9.7109375" style="23" customWidth="1"/>
    <col min="31" max="32" width="10.5703125" style="23" customWidth="1"/>
    <col min="33" max="33" width="10.85546875" style="23" customWidth="1"/>
    <col min="34" max="34" width="9.85546875" style="23" customWidth="1"/>
    <col min="35" max="35" width="9" style="23" customWidth="1"/>
    <col min="36" max="36" width="10.140625" style="23" customWidth="1"/>
    <col min="37" max="37" width="10.5703125" style="23" customWidth="1"/>
    <col min="38" max="38" width="10.7109375" style="23" customWidth="1"/>
    <col min="39" max="39" width="9.28515625" style="23" customWidth="1"/>
    <col min="40" max="40" width="10.28515625" style="23" customWidth="1"/>
    <col min="41" max="41" width="9.85546875" style="23" customWidth="1"/>
    <col min="42" max="42" width="10.7109375" style="23" customWidth="1"/>
    <col min="43" max="43" width="10" style="23" customWidth="1"/>
    <col min="44" max="44" width="10.28515625" style="23" customWidth="1"/>
    <col min="45" max="45" width="9.5703125" style="23" customWidth="1"/>
    <col min="46" max="46" width="10.7109375" style="23" customWidth="1"/>
    <col min="47" max="47" width="10.140625" style="23" bestFit="1" customWidth="1"/>
    <col min="48" max="48" width="10.5703125" style="23" customWidth="1"/>
    <col min="49" max="49" width="10" style="23" customWidth="1"/>
    <col min="50" max="50" width="10.85546875" style="23" customWidth="1"/>
    <col min="51" max="51" width="10.140625" style="23" customWidth="1"/>
    <col min="52" max="52" width="9.7109375" style="23" customWidth="1"/>
    <col min="53" max="53" width="10.85546875" style="23" customWidth="1"/>
    <col min="54" max="54" width="11.140625" style="23" customWidth="1"/>
    <col min="55" max="55" width="9.140625" style="23"/>
    <col min="56" max="56" width="10.5703125" style="23" customWidth="1"/>
    <col min="57" max="57" width="9.85546875" style="23" customWidth="1"/>
    <col min="58" max="58" width="10.85546875" style="23" customWidth="1"/>
    <col min="59" max="59" width="10.28515625" style="23" customWidth="1"/>
    <col min="60" max="60" width="8.5703125" style="23" customWidth="1"/>
    <col min="61" max="61" width="10.42578125" style="23" customWidth="1"/>
    <col min="62" max="63" width="9.85546875" style="23" customWidth="1"/>
    <col min="64" max="64" width="9.28515625" style="23" customWidth="1"/>
    <col min="65" max="65" width="9" style="23" customWidth="1"/>
    <col min="66" max="66" width="10.42578125" style="23" customWidth="1"/>
    <col min="67" max="67" width="11.28515625" style="23" customWidth="1"/>
    <col min="68" max="68" width="9.85546875" style="23" customWidth="1"/>
    <col min="69" max="69" width="10.42578125" style="23" customWidth="1"/>
    <col min="70" max="70" width="9.7109375" style="23" customWidth="1"/>
    <col min="71" max="71" width="11.140625" style="23" customWidth="1"/>
    <col min="72" max="72" width="10.42578125" style="23" customWidth="1"/>
    <col min="73" max="73" width="10" style="23" customWidth="1"/>
    <col min="74" max="74" width="10.140625" style="23" customWidth="1"/>
    <col min="75" max="75" width="10.7109375" style="23" customWidth="1"/>
    <col min="76" max="76" width="11.140625" style="23" customWidth="1"/>
    <col min="77" max="77" width="9.5703125" style="23" customWidth="1"/>
    <col min="78" max="78" width="11.28515625" style="23" customWidth="1"/>
    <col min="79" max="79" width="11" style="23" customWidth="1"/>
    <col min="80" max="80" width="9.85546875" style="23" customWidth="1"/>
    <col min="81" max="81" width="10.7109375" style="23" customWidth="1"/>
    <col min="82" max="82" width="10.28515625" style="23" customWidth="1"/>
    <col min="83" max="83" width="10.5703125" style="23" customWidth="1"/>
    <col min="84" max="84" width="9.5703125" style="23" customWidth="1"/>
    <col min="85" max="85" width="8.42578125" style="23" customWidth="1"/>
    <col min="86" max="86" width="10.7109375" style="23" customWidth="1"/>
    <col min="87" max="87" width="10.140625" style="23" customWidth="1"/>
    <col min="88" max="88" width="10.7109375" style="23" customWidth="1"/>
    <col min="89" max="89" width="9.85546875" style="23" customWidth="1"/>
    <col min="90" max="90" width="9.7109375" style="23" customWidth="1"/>
    <col min="91" max="91" width="10" style="23" customWidth="1"/>
    <col min="92" max="92" width="11.42578125" style="23" customWidth="1"/>
    <col min="93" max="93" width="10" style="23" customWidth="1"/>
    <col min="94" max="94" width="9.7109375" style="23" customWidth="1"/>
    <col min="95" max="95" width="10" style="23" customWidth="1"/>
    <col min="96" max="96" width="10.7109375" style="23" customWidth="1"/>
    <col min="97" max="97" width="9.28515625" style="23" customWidth="1"/>
    <col min="98" max="98" width="10.7109375" style="23" customWidth="1"/>
    <col min="99" max="99" width="10.140625" style="23" customWidth="1"/>
    <col min="100" max="100" width="10.85546875" style="23" customWidth="1"/>
    <col min="101" max="101" width="11.140625" style="23" customWidth="1"/>
    <col min="102" max="104" width="10.28515625" style="23" customWidth="1"/>
    <col min="105" max="105" width="9.5703125" style="23" customWidth="1"/>
    <col min="106" max="106" width="10.28515625" style="23" customWidth="1"/>
    <col min="107" max="107" width="9.5703125" style="23" customWidth="1"/>
    <col min="108" max="108" width="10.140625" style="23" customWidth="1"/>
    <col min="109" max="109" width="8.85546875" style="23" customWidth="1"/>
    <col min="110" max="110" width="9.42578125" style="23" customWidth="1"/>
    <col min="111" max="111" width="10.28515625" style="23" customWidth="1"/>
    <col min="112" max="112" width="9.85546875" style="23" customWidth="1"/>
    <col min="113" max="113" width="9.5703125" style="23" customWidth="1"/>
    <col min="114" max="114" width="9" style="23" customWidth="1"/>
    <col min="115" max="115" width="9.7109375" style="23" customWidth="1"/>
    <col min="116" max="117" width="10.42578125" style="23" customWidth="1"/>
    <col min="118" max="118" width="10.140625" style="23" customWidth="1"/>
    <col min="119" max="119" width="10.28515625" style="23" customWidth="1"/>
    <col min="120" max="120" width="11.5703125" style="23" customWidth="1"/>
    <col min="121" max="122" width="11.140625" style="23" customWidth="1"/>
    <col min="123" max="123" width="9.85546875" style="23" customWidth="1"/>
    <col min="124" max="124" width="8.5703125" style="23" customWidth="1"/>
    <col min="125" max="125" width="10.28515625" style="23" customWidth="1"/>
    <col min="126" max="126" width="10" style="23" customWidth="1"/>
    <col min="127" max="127" width="9.85546875" style="23" customWidth="1"/>
    <col min="128" max="128" width="10.140625" style="23" customWidth="1"/>
    <col min="129" max="129" width="11.7109375" style="23" customWidth="1"/>
    <col min="130" max="130" width="8.140625" style="23" customWidth="1"/>
    <col min="131" max="131" width="8.5703125" style="23" customWidth="1"/>
    <col min="132" max="132" width="10.140625" style="23" customWidth="1"/>
    <col min="133" max="133" width="11.7109375" style="23" customWidth="1"/>
    <col min="134" max="134" width="9.5703125" style="23" customWidth="1"/>
    <col min="135" max="135" width="9.42578125" style="23" customWidth="1"/>
    <col min="136" max="136" width="12.28515625" style="23" customWidth="1"/>
    <col min="137" max="137" width="11.42578125" style="23" customWidth="1"/>
    <col min="138" max="138" width="11.5703125" style="23" customWidth="1"/>
    <col min="139" max="139" width="11.42578125" style="23" customWidth="1"/>
    <col min="140" max="140" width="14.28515625" style="23" customWidth="1"/>
    <col min="141" max="141" width="10.5703125" style="23" customWidth="1"/>
    <col min="142" max="142" width="11.7109375" style="23" bestFit="1" customWidth="1"/>
    <col min="143" max="143" width="11" style="23" customWidth="1"/>
    <col min="144" max="144" width="12" style="23" customWidth="1"/>
    <col min="145" max="145" width="10.85546875" style="23" customWidth="1"/>
    <col min="146" max="146" width="11.5703125" style="23" customWidth="1"/>
    <col min="147" max="147" width="9.85546875" style="23" customWidth="1"/>
    <col min="148" max="148" width="10.5703125" style="23" customWidth="1"/>
    <col min="149" max="150" width="9.140625" style="23"/>
    <col min="151" max="151" width="10.5703125" style="23" customWidth="1"/>
    <col min="152" max="152" width="9.85546875" style="23" customWidth="1"/>
    <col min="153" max="153" width="10.140625" style="23" customWidth="1"/>
    <col min="154" max="155" width="9.140625" style="23"/>
    <col min="156" max="156" width="10.5703125" style="23" customWidth="1"/>
    <col min="157" max="157" width="10" style="23" customWidth="1"/>
    <col min="158" max="158" width="9.85546875" style="23" customWidth="1"/>
    <col min="159" max="160" width="9.140625" style="23"/>
    <col min="161" max="161" width="10.42578125" style="23" customWidth="1"/>
    <col min="162" max="162" width="9.7109375" style="23" customWidth="1"/>
    <col min="163" max="163" width="10" style="23" customWidth="1"/>
    <col min="164" max="165" width="9.140625" style="23"/>
    <col min="166" max="166" width="10.140625" style="23" customWidth="1"/>
    <col min="167" max="167" width="12.7109375" style="23" bestFit="1" customWidth="1"/>
    <col min="168" max="179" width="9.140625" style="23"/>
    <col min="180" max="16384" width="9.140625" style="21"/>
  </cols>
  <sheetData>
    <row r="1" spans="1:179" ht="15">
      <c r="A1" s="4" t="s">
        <v>373</v>
      </c>
    </row>
    <row r="2" spans="1:179" ht="15">
      <c r="A2" s="4" t="s">
        <v>380</v>
      </c>
    </row>
    <row r="3" spans="1:179" ht="18.75">
      <c r="B3" s="19" t="s">
        <v>377</v>
      </c>
      <c r="C3" s="19"/>
      <c r="D3" s="20"/>
      <c r="E3" s="20"/>
      <c r="H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row>
    <row r="4" spans="1:179" ht="17.25" customHeight="1">
      <c r="B4" s="24"/>
      <c r="C4" s="24"/>
      <c r="D4" s="20"/>
      <c r="E4" s="20"/>
      <c r="H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row>
    <row r="5" spans="1:179">
      <c r="A5" s="25"/>
      <c r="B5" s="26"/>
      <c r="C5" s="26"/>
      <c r="D5" s="22"/>
      <c r="E5" s="22"/>
      <c r="F5" s="22"/>
      <c r="G5" s="22"/>
      <c r="FJ5" s="27"/>
    </row>
    <row r="6" spans="1:179" ht="12.75" customHeight="1">
      <c r="B6" s="23"/>
      <c r="C6" s="28"/>
      <c r="D6" s="29"/>
      <c r="E6" s="29"/>
      <c r="F6" s="22"/>
      <c r="G6" s="30" t="s">
        <v>371</v>
      </c>
      <c r="H6" s="31"/>
      <c r="I6" s="168"/>
      <c r="J6" s="170"/>
      <c r="K6" s="170"/>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9"/>
      <c r="EM6" s="169"/>
      <c r="EN6" s="169"/>
      <c r="EO6" s="169"/>
      <c r="EP6" s="169"/>
      <c r="EQ6" s="165"/>
      <c r="ER6" s="165"/>
      <c r="ES6" s="165"/>
      <c r="ET6" s="165"/>
      <c r="EU6" s="165"/>
      <c r="EV6" s="165"/>
      <c r="EW6" s="165"/>
      <c r="EX6" s="165"/>
      <c r="EY6" s="165"/>
      <c r="EZ6" s="165"/>
      <c r="FA6" s="165"/>
      <c r="FB6" s="165"/>
      <c r="FC6" s="165"/>
      <c r="FD6" s="165"/>
      <c r="FE6" s="165"/>
      <c r="FF6" s="165"/>
      <c r="FG6" s="165"/>
      <c r="FH6" s="165"/>
      <c r="FI6" s="165"/>
      <c r="FJ6" s="165"/>
    </row>
    <row r="7" spans="1:179" s="36" customFormat="1" ht="76.5">
      <c r="A7" s="32" t="s">
        <v>0</v>
      </c>
      <c r="B7" s="32" t="s">
        <v>1</v>
      </c>
      <c r="C7" s="32" t="s">
        <v>217</v>
      </c>
      <c r="D7" s="32" t="s">
        <v>218</v>
      </c>
      <c r="E7" s="33" t="s">
        <v>219</v>
      </c>
      <c r="F7" s="34" t="s">
        <v>220</v>
      </c>
      <c r="G7" s="34" t="s">
        <v>221</v>
      </c>
      <c r="H7" s="35"/>
      <c r="I7" s="166"/>
      <c r="J7" s="166"/>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28"/>
      <c r="FL7" s="28"/>
      <c r="FM7" s="28"/>
      <c r="FN7" s="28"/>
      <c r="FO7" s="28"/>
      <c r="FP7" s="28"/>
      <c r="FQ7" s="28"/>
      <c r="FR7" s="28"/>
      <c r="FS7" s="28"/>
      <c r="FT7" s="28"/>
      <c r="FU7" s="28"/>
      <c r="FV7" s="28"/>
      <c r="FW7" s="28"/>
    </row>
    <row r="8" spans="1:179" s="41" customFormat="1">
      <c r="A8" s="37"/>
      <c r="B8" s="38"/>
      <c r="C8" s="38"/>
      <c r="D8" s="37">
        <v>1</v>
      </c>
      <c r="E8" s="37"/>
      <c r="F8" s="37">
        <v>2</v>
      </c>
      <c r="G8" s="37" t="s">
        <v>222</v>
      </c>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40"/>
      <c r="FL8" s="40"/>
      <c r="FM8" s="40"/>
      <c r="FN8" s="40"/>
      <c r="FO8" s="40"/>
      <c r="FP8" s="40"/>
      <c r="FQ8" s="40"/>
      <c r="FR8" s="40"/>
      <c r="FS8" s="40"/>
      <c r="FT8" s="40"/>
      <c r="FU8" s="40"/>
      <c r="FV8" s="40"/>
      <c r="FW8" s="40"/>
    </row>
    <row r="9" spans="1:179">
      <c r="A9" s="42" t="s">
        <v>223</v>
      </c>
      <c r="B9" s="43" t="s">
        <v>224</v>
      </c>
      <c r="C9" s="44">
        <f>+C10+C62</f>
        <v>0</v>
      </c>
      <c r="D9" s="53">
        <f>+D10+D62</f>
        <v>143459960</v>
      </c>
      <c r="E9" s="53">
        <f>+E10+E62</f>
        <v>0</v>
      </c>
      <c r="F9" s="53">
        <f>+F10+F62</f>
        <v>138881263.25999999</v>
      </c>
      <c r="G9" s="53">
        <f>+G10+G62</f>
        <v>13875223</v>
      </c>
      <c r="H9" s="45"/>
      <c r="I9" s="46"/>
      <c r="J9" s="46"/>
      <c r="K9" s="22"/>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22"/>
      <c r="FL9" s="22"/>
    </row>
    <row r="10" spans="1:179">
      <c r="A10" s="42" t="s">
        <v>225</v>
      </c>
      <c r="B10" s="43" t="s">
        <v>226</v>
      </c>
      <c r="C10" s="44">
        <f>+C16+C49+C11</f>
        <v>0</v>
      </c>
      <c r="D10" s="53">
        <f>+D16+D49+D11</f>
        <v>132741520</v>
      </c>
      <c r="E10" s="53">
        <f>+E16+E49+E11</f>
        <v>0</v>
      </c>
      <c r="F10" s="53">
        <f>+F16+F49+F11</f>
        <v>134777543.25999999</v>
      </c>
      <c r="G10" s="53">
        <f>+G16+G49+G11</f>
        <v>13517632</v>
      </c>
      <c r="H10" s="45"/>
      <c r="I10" s="46"/>
      <c r="J10" s="46"/>
      <c r="K10" s="22"/>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22"/>
      <c r="FL10" s="22"/>
    </row>
    <row r="11" spans="1:179">
      <c r="A11" s="42" t="s">
        <v>227</v>
      </c>
      <c r="B11" s="43" t="s">
        <v>228</v>
      </c>
      <c r="C11" s="44">
        <f>+C12+C13+C14+C15</f>
        <v>0</v>
      </c>
      <c r="D11" s="53">
        <f>+D12+D13+D14+D15</f>
        <v>0</v>
      </c>
      <c r="E11" s="53">
        <f>+E12+E13+E14+E15</f>
        <v>0</v>
      </c>
      <c r="F11" s="53">
        <f>+F12+F13+F14+F15</f>
        <v>0</v>
      </c>
      <c r="G11" s="53">
        <f>+G12+G13+G14+G15</f>
        <v>0</v>
      </c>
      <c r="H11" s="45"/>
      <c r="I11" s="46"/>
      <c r="J11" s="46"/>
      <c r="K11" s="22"/>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22"/>
      <c r="FL11" s="22"/>
    </row>
    <row r="12" spans="1:179" ht="38.25">
      <c r="A12" s="42" t="s">
        <v>229</v>
      </c>
      <c r="B12" s="48" t="s">
        <v>230</v>
      </c>
      <c r="C12" s="44"/>
      <c r="D12" s="53">
        <f>'[1]buget an 2017'!I10*1000</f>
        <v>0</v>
      </c>
      <c r="E12" s="53">
        <f>[1]TRIMESTRE!I10*1000</f>
        <v>0</v>
      </c>
      <c r="F12" s="53"/>
      <c r="G12" s="53"/>
      <c r="H12" s="45"/>
      <c r="I12" s="46"/>
      <c r="J12" s="46"/>
      <c r="K12" s="22"/>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22"/>
      <c r="FL12" s="22"/>
    </row>
    <row r="13" spans="1:179" ht="38.25">
      <c r="A13" s="42" t="s">
        <v>231</v>
      </c>
      <c r="B13" s="48" t="s">
        <v>232</v>
      </c>
      <c r="C13" s="44"/>
      <c r="D13" s="53">
        <f>'[1]buget an 2017'!I11*1000</f>
        <v>0</v>
      </c>
      <c r="E13" s="53">
        <f>[1]TRIMESTRE!I11*1000</f>
        <v>0</v>
      </c>
      <c r="F13" s="53"/>
      <c r="G13" s="53"/>
      <c r="H13" s="45"/>
      <c r="I13" s="46"/>
      <c r="J13" s="46"/>
      <c r="K13" s="22"/>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22"/>
      <c r="FL13" s="22"/>
    </row>
    <row r="14" spans="1:179" ht="25.5">
      <c r="A14" s="42" t="s">
        <v>233</v>
      </c>
      <c r="B14" s="48" t="s">
        <v>234</v>
      </c>
      <c r="C14" s="44"/>
      <c r="D14" s="53">
        <f>'[1]buget an 2017'!I12*1000</f>
        <v>0</v>
      </c>
      <c r="E14" s="53">
        <f>[1]TRIMESTRE!I12*1000</f>
        <v>0</v>
      </c>
      <c r="F14" s="53"/>
      <c r="G14" s="53"/>
      <c r="H14" s="45"/>
      <c r="I14" s="46"/>
      <c r="J14" s="46"/>
      <c r="K14" s="22"/>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22"/>
      <c r="FL14" s="22"/>
    </row>
    <row r="15" spans="1:179" ht="25.5">
      <c r="A15" s="42"/>
      <c r="B15" s="48" t="s">
        <v>235</v>
      </c>
      <c r="C15" s="44"/>
      <c r="D15" s="53">
        <f>'[1]buget an 2017'!I13*1000</f>
        <v>0</v>
      </c>
      <c r="E15" s="53">
        <f>[1]TRIMESTRE!I13*1000</f>
        <v>0</v>
      </c>
      <c r="F15" s="53"/>
      <c r="G15" s="53"/>
      <c r="H15" s="45"/>
      <c r="I15" s="46"/>
      <c r="J15" s="46"/>
      <c r="K15" s="22"/>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22"/>
      <c r="FL15" s="22"/>
    </row>
    <row r="16" spans="1:179">
      <c r="A16" s="42" t="s">
        <v>236</v>
      </c>
      <c r="B16" s="43" t="s">
        <v>237</v>
      </c>
      <c r="C16" s="44">
        <f>+C17+C28</f>
        <v>0</v>
      </c>
      <c r="D16" s="53">
        <f>+D17+D28</f>
        <v>132535520</v>
      </c>
      <c r="E16" s="53">
        <f>+E17+E28</f>
        <v>0</v>
      </c>
      <c r="F16" s="53">
        <f>+F17+F28</f>
        <v>134526432.75999999</v>
      </c>
      <c r="G16" s="53">
        <f>+G17+G28</f>
        <v>13471740</v>
      </c>
      <c r="H16" s="45"/>
      <c r="I16" s="46"/>
      <c r="J16" s="46"/>
      <c r="K16" s="22"/>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22"/>
      <c r="FL16" s="22"/>
    </row>
    <row r="17" spans="1:168">
      <c r="A17" s="42" t="s">
        <v>238</v>
      </c>
      <c r="B17" s="43" t="s">
        <v>239</v>
      </c>
      <c r="C17" s="44">
        <f>+C18+C25</f>
        <v>0</v>
      </c>
      <c r="D17" s="53">
        <f>+D18+D25</f>
        <v>65678520</v>
      </c>
      <c r="E17" s="53">
        <f>+E18+E25</f>
        <v>0</v>
      </c>
      <c r="F17" s="53">
        <f>+F18+F25</f>
        <v>66700990</v>
      </c>
      <c r="G17" s="53">
        <f>+G18+G25</f>
        <v>6807226</v>
      </c>
      <c r="H17" s="45"/>
      <c r="I17" s="46"/>
      <c r="J17" s="46"/>
      <c r="K17" s="22"/>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22"/>
      <c r="FL17" s="22"/>
    </row>
    <row r="18" spans="1:168" ht="25.5">
      <c r="A18" s="42" t="s">
        <v>240</v>
      </c>
      <c r="B18" s="43" t="s">
        <v>241</v>
      </c>
      <c r="C18" s="44">
        <f>C19+C20+C22+C23+C24+C21</f>
        <v>0</v>
      </c>
      <c r="D18" s="53">
        <f>D19+D20+D22+D23+D24+D21</f>
        <v>60536690</v>
      </c>
      <c r="E18" s="53">
        <f>E19+E20+E22+E23+E24+E21</f>
        <v>0</v>
      </c>
      <c r="F18" s="53">
        <f>F19+F20+F22+F23+F24+F21</f>
        <v>63973667</v>
      </c>
      <c r="G18" s="53">
        <f>G19+G20+G22+G23+G24+G21</f>
        <v>5357218</v>
      </c>
      <c r="H18" s="45"/>
      <c r="I18" s="46"/>
      <c r="J18" s="46"/>
      <c r="K18" s="22"/>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22"/>
      <c r="FL18" s="22"/>
    </row>
    <row r="19" spans="1:168" ht="25.5">
      <c r="A19" s="47" t="s">
        <v>242</v>
      </c>
      <c r="B19" s="48" t="s">
        <v>243</v>
      </c>
      <c r="C19" s="49"/>
      <c r="D19" s="53">
        <v>60536690</v>
      </c>
      <c r="E19" s="53"/>
      <c r="F19" s="82">
        <f>50687749+5312876</f>
        <v>56000625</v>
      </c>
      <c r="G19" s="82">
        <v>5312876</v>
      </c>
      <c r="H19" s="45"/>
      <c r="I19" s="46"/>
      <c r="J19" s="46"/>
      <c r="K19" s="22"/>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22"/>
      <c r="FL19" s="22"/>
    </row>
    <row r="20" spans="1:168" ht="25.5">
      <c r="A20" s="47" t="s">
        <v>244</v>
      </c>
      <c r="B20" s="48" t="s">
        <v>245</v>
      </c>
      <c r="C20" s="49"/>
      <c r="D20" s="53"/>
      <c r="E20" s="53"/>
      <c r="F20" s="82">
        <f>499856+40295</f>
        <v>540151</v>
      </c>
      <c r="G20" s="82">
        <v>40295</v>
      </c>
      <c r="H20" s="45"/>
      <c r="I20" s="46"/>
      <c r="J20" s="46"/>
      <c r="K20" s="22"/>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22"/>
      <c r="FL20" s="22"/>
    </row>
    <row r="21" spans="1:168">
      <c r="A21" s="47" t="s">
        <v>246</v>
      </c>
      <c r="B21" s="48" t="s">
        <v>247</v>
      </c>
      <c r="C21" s="49"/>
      <c r="D21" s="53"/>
      <c r="E21" s="53"/>
      <c r="F21" s="82"/>
      <c r="G21" s="82"/>
      <c r="H21" s="45"/>
      <c r="I21" s="46"/>
      <c r="J21" s="46"/>
      <c r="K21" s="22"/>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22"/>
      <c r="FL21" s="22"/>
    </row>
    <row r="22" spans="1:168" ht="25.5">
      <c r="A22" s="47" t="s">
        <v>248</v>
      </c>
      <c r="B22" s="48" t="s">
        <v>249</v>
      </c>
      <c r="C22" s="49"/>
      <c r="D22" s="53"/>
      <c r="E22" s="53"/>
      <c r="F22" s="82">
        <f>7428836+4047</f>
        <v>7432883</v>
      </c>
      <c r="G22" s="82">
        <v>4047</v>
      </c>
      <c r="H22" s="45"/>
      <c r="I22" s="46"/>
      <c r="J22" s="46"/>
      <c r="K22" s="22"/>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22"/>
      <c r="FL22" s="22"/>
    </row>
    <row r="23" spans="1:168" ht="25.5">
      <c r="A23" s="47" t="s">
        <v>250</v>
      </c>
      <c r="B23" s="48" t="s">
        <v>251</v>
      </c>
      <c r="C23" s="49"/>
      <c r="D23" s="53"/>
      <c r="E23" s="53"/>
      <c r="F23" s="82"/>
      <c r="G23" s="82"/>
      <c r="H23" s="45"/>
      <c r="I23" s="46"/>
      <c r="J23" s="46"/>
      <c r="K23" s="22"/>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22"/>
      <c r="FL23" s="22"/>
    </row>
    <row r="24" spans="1:168" ht="43.5" customHeight="1">
      <c r="A24" s="47" t="s">
        <v>252</v>
      </c>
      <c r="B24" s="50" t="s">
        <v>253</v>
      </c>
      <c r="C24" s="49"/>
      <c r="D24" s="53"/>
      <c r="E24" s="53"/>
      <c r="F24" s="82">
        <v>8</v>
      </c>
      <c r="G24" s="82">
        <v>0</v>
      </c>
      <c r="H24" s="45"/>
      <c r="I24" s="46"/>
      <c r="J24" s="46"/>
      <c r="K24" s="22"/>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22"/>
      <c r="FL24" s="22"/>
    </row>
    <row r="25" spans="1:168" ht="14.25">
      <c r="A25" s="42" t="s">
        <v>254</v>
      </c>
      <c r="B25" s="51" t="s">
        <v>52</v>
      </c>
      <c r="C25" s="52">
        <f>C26+C27</f>
        <v>0</v>
      </c>
      <c r="D25" s="83">
        <f>D26+D27</f>
        <v>5141830</v>
      </c>
      <c r="E25" s="83">
        <f>E26+E27</f>
        <v>0</v>
      </c>
      <c r="F25" s="83">
        <f>F26+F27</f>
        <v>2727323</v>
      </c>
      <c r="G25" s="83">
        <f>G26+G27</f>
        <v>1450008</v>
      </c>
      <c r="H25" s="45"/>
      <c r="I25" s="46"/>
      <c r="J25" s="46"/>
      <c r="K25" s="22"/>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22"/>
      <c r="FL25" s="22"/>
    </row>
    <row r="26" spans="1:168" ht="30">
      <c r="A26" s="47" t="s">
        <v>255</v>
      </c>
      <c r="B26" s="50" t="s">
        <v>256</v>
      </c>
      <c r="C26" s="49"/>
      <c r="D26" s="53">
        <f>4093340+1048490</f>
        <v>5141830</v>
      </c>
      <c r="E26" s="53"/>
      <c r="F26" s="82">
        <f>1276472+843+401484+1048524</f>
        <v>2727323</v>
      </c>
      <c r="G26" s="82">
        <f>401484+1048524</f>
        <v>1450008</v>
      </c>
      <c r="H26" s="45"/>
      <c r="I26" s="46"/>
      <c r="J26" s="46"/>
      <c r="K26" s="22"/>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22"/>
      <c r="FL26" s="22"/>
    </row>
    <row r="27" spans="1:168" ht="30">
      <c r="A27" s="47" t="s">
        <v>257</v>
      </c>
      <c r="B27" s="50" t="s">
        <v>258</v>
      </c>
      <c r="C27" s="49"/>
      <c r="D27" s="53"/>
      <c r="E27" s="53"/>
      <c r="F27" s="82"/>
      <c r="G27" s="82"/>
      <c r="H27" s="45"/>
      <c r="I27" s="46"/>
      <c r="J27" s="46"/>
      <c r="K27" s="22"/>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22"/>
      <c r="FL27" s="22"/>
    </row>
    <row r="28" spans="1:168">
      <c r="A28" s="42" t="s">
        <v>259</v>
      </c>
      <c r="B28" s="43" t="s">
        <v>260</v>
      </c>
      <c r="C28" s="44">
        <f>C29+C35+C48+C36+C37+C38+C39+C40+C41+C42+C43+C44+C45+C46+C47</f>
        <v>0</v>
      </c>
      <c r="D28" s="53">
        <f t="shared" ref="D28:G28" si="0">D29+D35+D48+D36+D37+D38+D39+D40+D41+D42+D43+D44+D45+D46+D47</f>
        <v>66857000</v>
      </c>
      <c r="E28" s="53">
        <f t="shared" si="0"/>
        <v>0</v>
      </c>
      <c r="F28" s="53">
        <f t="shared" si="0"/>
        <v>67825442.760000005</v>
      </c>
      <c r="G28" s="53">
        <f t="shared" si="0"/>
        <v>6664514</v>
      </c>
      <c r="H28" s="53"/>
      <c r="I28" s="46"/>
      <c r="J28" s="46"/>
      <c r="K28" s="22"/>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22"/>
      <c r="FL28" s="22"/>
    </row>
    <row r="29" spans="1:168" ht="25.5">
      <c r="A29" s="42" t="s">
        <v>261</v>
      </c>
      <c r="B29" s="43" t="s">
        <v>262</v>
      </c>
      <c r="C29" s="44">
        <f>C30+C31+C32+C33+C34</f>
        <v>0</v>
      </c>
      <c r="D29" s="53">
        <f>D30+D31+D32+D33+D34</f>
        <v>64113000</v>
      </c>
      <c r="E29" s="53">
        <f>E30+E31+E32+E33+E34</f>
        <v>0</v>
      </c>
      <c r="F29" s="53">
        <f>F30+F31+F32+F33+F34</f>
        <v>64552631.75</v>
      </c>
      <c r="G29" s="53">
        <f>G30+G31+G32+G33+G34</f>
        <v>6089119</v>
      </c>
      <c r="H29" s="53"/>
      <c r="I29" s="46"/>
      <c r="J29" s="46"/>
      <c r="K29" s="22"/>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22"/>
      <c r="FL29" s="22"/>
    </row>
    <row r="30" spans="1:168" ht="25.5">
      <c r="A30" s="47" t="s">
        <v>263</v>
      </c>
      <c r="B30" s="48" t="s">
        <v>264</v>
      </c>
      <c r="C30" s="49"/>
      <c r="D30" s="53">
        <v>64113000</v>
      </c>
      <c r="E30" s="53"/>
      <c r="F30" s="82">
        <f>53092169+5541864</f>
        <v>58634033</v>
      </c>
      <c r="G30" s="82">
        <v>5541864</v>
      </c>
      <c r="H30" s="45"/>
      <c r="I30" s="46"/>
      <c r="J30" s="46"/>
      <c r="K30" s="22"/>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22"/>
      <c r="FL30" s="22"/>
    </row>
    <row r="31" spans="1:168" ht="45">
      <c r="A31" s="47" t="s">
        <v>265</v>
      </c>
      <c r="B31" s="54" t="s">
        <v>266</v>
      </c>
      <c r="C31" s="49"/>
      <c r="D31" s="53"/>
      <c r="E31" s="53"/>
      <c r="F31" s="82">
        <f>4300423.75+547752</f>
        <v>4848175.75</v>
      </c>
      <c r="G31" s="82">
        <v>547752</v>
      </c>
      <c r="H31" s="45"/>
      <c r="I31" s="46"/>
      <c r="J31" s="46"/>
      <c r="K31" s="22"/>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22"/>
      <c r="FL31" s="22"/>
    </row>
    <row r="32" spans="1:168" ht="27.75" customHeight="1">
      <c r="A32" s="47" t="s">
        <v>267</v>
      </c>
      <c r="B32" s="48" t="s">
        <v>268</v>
      </c>
      <c r="C32" s="49"/>
      <c r="D32" s="53"/>
      <c r="E32" s="53"/>
      <c r="F32" s="82">
        <f>9690-497</f>
        <v>9193</v>
      </c>
      <c r="G32" s="82">
        <v>-497</v>
      </c>
      <c r="H32" s="45"/>
      <c r="I32" s="46"/>
      <c r="J32" s="46"/>
      <c r="K32" s="22"/>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22"/>
      <c r="FL32" s="22"/>
    </row>
    <row r="33" spans="1:168">
      <c r="A33" s="47" t="s">
        <v>269</v>
      </c>
      <c r="B33" s="48" t="s">
        <v>270</v>
      </c>
      <c r="C33" s="49"/>
      <c r="D33" s="53"/>
      <c r="E33" s="53"/>
      <c r="F33" s="82">
        <v>1061230</v>
      </c>
      <c r="G33" s="82"/>
      <c r="H33" s="45"/>
      <c r="I33" s="46"/>
      <c r="J33" s="46"/>
      <c r="K33" s="22"/>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22"/>
      <c r="FL33" s="22"/>
    </row>
    <row r="34" spans="1:168">
      <c r="A34" s="47" t="s">
        <v>271</v>
      </c>
      <c r="B34" s="48" t="s">
        <v>272</v>
      </c>
      <c r="C34" s="49"/>
      <c r="D34" s="53"/>
      <c r="E34" s="53"/>
      <c r="F34" s="82"/>
      <c r="G34" s="82"/>
      <c r="H34" s="45"/>
      <c r="I34" s="46"/>
      <c r="J34" s="46"/>
      <c r="K34" s="22"/>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22"/>
      <c r="FL34" s="22"/>
    </row>
    <row r="35" spans="1:168">
      <c r="A35" s="47" t="s">
        <v>273</v>
      </c>
      <c r="B35" s="48" t="s">
        <v>274</v>
      </c>
      <c r="C35" s="49"/>
      <c r="D35" s="53"/>
      <c r="E35" s="53"/>
      <c r="F35" s="82"/>
      <c r="G35" s="82"/>
      <c r="H35" s="45"/>
      <c r="I35" s="46"/>
      <c r="J35" s="46"/>
      <c r="K35" s="22"/>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22"/>
      <c r="FL35" s="22"/>
    </row>
    <row r="36" spans="1:168" ht="24">
      <c r="A36" s="47" t="s">
        <v>275</v>
      </c>
      <c r="B36" s="55" t="s">
        <v>276</v>
      </c>
      <c r="C36" s="49"/>
      <c r="D36" s="53"/>
      <c r="E36" s="53"/>
      <c r="F36" s="82"/>
      <c r="G36" s="82"/>
      <c r="H36" s="45"/>
      <c r="I36" s="46"/>
      <c r="J36" s="46"/>
      <c r="K36" s="22"/>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22"/>
      <c r="FL36" s="22"/>
    </row>
    <row r="37" spans="1:168" ht="38.25">
      <c r="A37" s="47" t="s">
        <v>277</v>
      </c>
      <c r="B37" s="48" t="s">
        <v>278</v>
      </c>
      <c r="C37" s="49"/>
      <c r="D37" s="53">
        <v>14000</v>
      </c>
      <c r="E37" s="53"/>
      <c r="F37" s="82">
        <f>31797+2306</f>
        <v>34103</v>
      </c>
      <c r="G37" s="82">
        <v>2306</v>
      </c>
      <c r="H37" s="45"/>
      <c r="I37" s="46"/>
      <c r="J37" s="46"/>
      <c r="K37" s="22"/>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22"/>
      <c r="FL37" s="22"/>
    </row>
    <row r="38" spans="1:168" ht="51">
      <c r="A38" s="47" t="s">
        <v>279</v>
      </c>
      <c r="B38" s="48" t="s">
        <v>280</v>
      </c>
      <c r="C38" s="49"/>
      <c r="D38" s="53">
        <v>239000</v>
      </c>
      <c r="E38" s="53"/>
      <c r="F38" s="82">
        <f>129646+1128</f>
        <v>130774</v>
      </c>
      <c r="G38" s="82">
        <v>1128</v>
      </c>
      <c r="H38" s="45"/>
      <c r="I38" s="46"/>
      <c r="J38" s="46"/>
      <c r="K38" s="22"/>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22"/>
      <c r="FL38" s="22"/>
    </row>
    <row r="39" spans="1:168" ht="38.25">
      <c r="A39" s="47" t="s">
        <v>281</v>
      </c>
      <c r="B39" s="48" t="s">
        <v>282</v>
      </c>
      <c r="C39" s="49"/>
      <c r="D39" s="53"/>
      <c r="E39" s="53"/>
      <c r="F39" s="82"/>
      <c r="G39" s="82"/>
      <c r="H39" s="45"/>
      <c r="I39" s="46"/>
      <c r="J39" s="46"/>
      <c r="K39" s="22"/>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22"/>
      <c r="FL39" s="22"/>
    </row>
    <row r="40" spans="1:168" ht="38.25">
      <c r="A40" s="47" t="s">
        <v>283</v>
      </c>
      <c r="B40" s="48" t="s">
        <v>284</v>
      </c>
      <c r="C40" s="49"/>
      <c r="D40" s="53"/>
      <c r="E40" s="53"/>
      <c r="F40" s="82">
        <f>808+481</f>
        <v>1289</v>
      </c>
      <c r="G40" s="82">
        <v>481</v>
      </c>
      <c r="H40" s="45"/>
      <c r="I40" s="46"/>
      <c r="J40" s="46"/>
      <c r="K40" s="22"/>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22"/>
      <c r="FL40" s="22"/>
    </row>
    <row r="41" spans="1:168" ht="38.25">
      <c r="A41" s="47" t="s">
        <v>285</v>
      </c>
      <c r="B41" s="48" t="s">
        <v>286</v>
      </c>
      <c r="C41" s="49"/>
      <c r="D41" s="53">
        <v>1000</v>
      </c>
      <c r="E41" s="53"/>
      <c r="F41" s="82">
        <v>269</v>
      </c>
      <c r="G41" s="82"/>
      <c r="H41" s="45"/>
      <c r="I41" s="46"/>
      <c r="J41" s="46"/>
      <c r="K41" s="22"/>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22"/>
      <c r="FL41" s="22"/>
    </row>
    <row r="42" spans="1:168" ht="38.25">
      <c r="A42" s="47" t="s">
        <v>287</v>
      </c>
      <c r="B42" s="48" t="s">
        <v>288</v>
      </c>
      <c r="C42" s="49"/>
      <c r="D42" s="53"/>
      <c r="E42" s="53"/>
      <c r="F42" s="82"/>
      <c r="G42" s="82"/>
      <c r="H42" s="45"/>
      <c r="I42" s="46"/>
      <c r="J42" s="46"/>
      <c r="K42" s="22"/>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22"/>
      <c r="FL42" s="22"/>
    </row>
    <row r="43" spans="1:168" ht="25.5">
      <c r="A43" s="47" t="s">
        <v>289</v>
      </c>
      <c r="B43" s="48" t="s">
        <v>290</v>
      </c>
      <c r="C43" s="49"/>
      <c r="D43" s="53">
        <v>16000</v>
      </c>
      <c r="E43" s="53"/>
      <c r="F43" s="82">
        <f>10561+2520</f>
        <v>13081</v>
      </c>
      <c r="G43" s="82">
        <v>2520</v>
      </c>
      <c r="H43" s="45"/>
      <c r="I43" s="46"/>
      <c r="J43" s="46"/>
      <c r="K43" s="22"/>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22"/>
      <c r="FL43" s="22"/>
    </row>
    <row r="44" spans="1:168" ht="30" customHeight="1">
      <c r="A44" s="47" t="s">
        <v>291</v>
      </c>
      <c r="B44" s="48" t="s">
        <v>292</v>
      </c>
      <c r="C44" s="49"/>
      <c r="D44" s="53">
        <v>855000</v>
      </c>
      <c r="E44" s="53"/>
      <c r="F44" s="82">
        <f>720693+137243</f>
        <v>857936</v>
      </c>
      <c r="G44" s="82">
        <v>137243</v>
      </c>
      <c r="H44" s="45"/>
      <c r="I44" s="46"/>
      <c r="J44" s="46"/>
      <c r="K44" s="22"/>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22"/>
      <c r="FL44" s="22"/>
    </row>
    <row r="45" spans="1:168">
      <c r="A45" s="47" t="s">
        <v>293</v>
      </c>
      <c r="B45" s="48" t="s">
        <v>294</v>
      </c>
      <c r="C45" s="49"/>
      <c r="D45" s="53">
        <v>1578000</v>
      </c>
      <c r="E45" s="53"/>
      <c r="F45" s="82">
        <f>1802110.01+430355</f>
        <v>2232465.0099999998</v>
      </c>
      <c r="G45" s="82">
        <v>430355</v>
      </c>
      <c r="H45" s="45"/>
      <c r="I45" s="46"/>
      <c r="J45" s="46"/>
      <c r="K45" s="22"/>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22"/>
      <c r="FL45" s="22"/>
    </row>
    <row r="46" spans="1:168" s="23" customFormat="1">
      <c r="A46" s="47" t="s">
        <v>295</v>
      </c>
      <c r="B46" s="48" t="s">
        <v>296</v>
      </c>
      <c r="C46" s="49"/>
      <c r="D46" s="53">
        <v>41000</v>
      </c>
      <c r="E46" s="53"/>
      <c r="F46" s="82">
        <f>973+1029</f>
        <v>2002</v>
      </c>
      <c r="G46" s="82">
        <v>1029</v>
      </c>
      <c r="H46" s="45"/>
      <c r="I46" s="46"/>
      <c r="J46" s="46"/>
      <c r="K46" s="22"/>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22"/>
      <c r="FL46" s="22"/>
    </row>
    <row r="47" spans="1:168" s="23" customFormat="1">
      <c r="A47" s="79" t="s">
        <v>372</v>
      </c>
      <c r="B47" s="80"/>
      <c r="C47" s="81"/>
      <c r="D47" s="84"/>
      <c r="E47" s="84"/>
      <c r="F47" s="85">
        <f>559+333</f>
        <v>892</v>
      </c>
      <c r="G47" s="85">
        <v>333</v>
      </c>
      <c r="H47" s="45"/>
      <c r="I47" s="46"/>
      <c r="J47" s="46"/>
      <c r="K47" s="22"/>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22"/>
      <c r="FL47" s="22"/>
    </row>
    <row r="48" spans="1:168" s="23" customFormat="1">
      <c r="A48" s="47" t="s">
        <v>297</v>
      </c>
      <c r="B48" s="48" t="s">
        <v>298</v>
      </c>
      <c r="C48" s="49"/>
      <c r="D48" s="53"/>
      <c r="E48" s="53"/>
      <c r="F48" s="82"/>
      <c r="G48" s="82"/>
      <c r="H48" s="45"/>
      <c r="I48" s="46"/>
      <c r="J48" s="46"/>
      <c r="K48" s="22"/>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22"/>
      <c r="FL48" s="22"/>
    </row>
    <row r="49" spans="1:179" s="23" customFormat="1">
      <c r="A49" s="42" t="s">
        <v>299</v>
      </c>
      <c r="B49" s="43" t="s">
        <v>300</v>
      </c>
      <c r="C49" s="44">
        <f>+C50+C55</f>
        <v>0</v>
      </c>
      <c r="D49" s="53">
        <f>+D50+D55</f>
        <v>206000</v>
      </c>
      <c r="E49" s="53">
        <f>+E50+E55</f>
        <v>0</v>
      </c>
      <c r="F49" s="53">
        <f>+F50+F55</f>
        <v>251110.5</v>
      </c>
      <c r="G49" s="53">
        <f>+G50+G55</f>
        <v>45892</v>
      </c>
      <c r="H49" s="45"/>
      <c r="I49" s="46"/>
      <c r="J49" s="46"/>
      <c r="K49" s="22"/>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22"/>
      <c r="FL49" s="22"/>
    </row>
    <row r="50" spans="1:179" s="23" customFormat="1">
      <c r="A50" s="42" t="s">
        <v>301</v>
      </c>
      <c r="B50" s="43" t="s">
        <v>302</v>
      </c>
      <c r="C50" s="44">
        <f>+C51+C53</f>
        <v>0</v>
      </c>
      <c r="D50" s="53">
        <f>+D51+D53</f>
        <v>0</v>
      </c>
      <c r="E50" s="53">
        <f>+E51+E53</f>
        <v>0</v>
      </c>
      <c r="F50" s="53">
        <f>+F51+F53</f>
        <v>0</v>
      </c>
      <c r="G50" s="53">
        <f>+G51+G53</f>
        <v>0</v>
      </c>
      <c r="H50" s="45"/>
      <c r="I50" s="46"/>
      <c r="J50" s="46"/>
      <c r="K50" s="22"/>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22"/>
      <c r="FL50" s="22"/>
    </row>
    <row r="51" spans="1:179" s="23" customFormat="1">
      <c r="A51" s="42" t="s">
        <v>303</v>
      </c>
      <c r="B51" s="43" t="s">
        <v>304</v>
      </c>
      <c r="C51" s="44">
        <f>+C52</f>
        <v>0</v>
      </c>
      <c r="D51" s="53">
        <f>+D52</f>
        <v>0</v>
      </c>
      <c r="E51" s="53">
        <f>+E52</f>
        <v>0</v>
      </c>
      <c r="F51" s="53">
        <f>+F52</f>
        <v>0</v>
      </c>
      <c r="G51" s="53">
        <f>+G52</f>
        <v>0</v>
      </c>
      <c r="H51" s="45"/>
      <c r="I51" s="46"/>
      <c r="J51" s="46"/>
      <c r="K51" s="22"/>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22"/>
      <c r="FL51" s="22"/>
    </row>
    <row r="52" spans="1:179">
      <c r="A52" s="47" t="s">
        <v>305</v>
      </c>
      <c r="B52" s="48" t="s">
        <v>306</v>
      </c>
      <c r="C52" s="49"/>
      <c r="D52" s="53"/>
      <c r="E52" s="53"/>
      <c r="F52" s="82"/>
      <c r="G52" s="82"/>
      <c r="H52" s="45"/>
      <c r="I52" s="46"/>
      <c r="J52" s="46"/>
      <c r="K52" s="22"/>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22"/>
      <c r="FL52" s="22"/>
    </row>
    <row r="53" spans="1:179">
      <c r="A53" s="42" t="s">
        <v>307</v>
      </c>
      <c r="B53" s="43" t="s">
        <v>308</v>
      </c>
      <c r="C53" s="44">
        <f>+C54</f>
        <v>0</v>
      </c>
      <c r="D53" s="53">
        <f>+D54</f>
        <v>0</v>
      </c>
      <c r="E53" s="53">
        <f>+E54</f>
        <v>0</v>
      </c>
      <c r="F53" s="53">
        <f>+F54</f>
        <v>0</v>
      </c>
      <c r="G53" s="53">
        <f>+G54</f>
        <v>0</v>
      </c>
      <c r="H53" s="45"/>
      <c r="I53" s="46"/>
      <c r="J53" s="46"/>
      <c r="K53" s="22"/>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22"/>
      <c r="FL53" s="22"/>
    </row>
    <row r="54" spans="1:179">
      <c r="A54" s="47" t="s">
        <v>309</v>
      </c>
      <c r="B54" s="48" t="s">
        <v>310</v>
      </c>
      <c r="C54" s="49"/>
      <c r="D54" s="53"/>
      <c r="E54" s="53"/>
      <c r="F54" s="82"/>
      <c r="G54" s="82"/>
      <c r="H54" s="45"/>
      <c r="I54" s="46"/>
      <c r="J54" s="46"/>
      <c r="K54" s="22"/>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22"/>
      <c r="FL54" s="22"/>
    </row>
    <row r="55" spans="1:179" s="59" customFormat="1">
      <c r="A55" s="56" t="s">
        <v>311</v>
      </c>
      <c r="B55" s="43" t="s">
        <v>312</v>
      </c>
      <c r="C55" s="44">
        <f>+C56+C60</f>
        <v>0</v>
      </c>
      <c r="D55" s="53">
        <f>+D56+D60</f>
        <v>206000</v>
      </c>
      <c r="E55" s="53">
        <f>+E56+E60</f>
        <v>0</v>
      </c>
      <c r="F55" s="53">
        <f>+F56+F60</f>
        <v>251110.5</v>
      </c>
      <c r="G55" s="53">
        <f>+G56+G60</f>
        <v>45892</v>
      </c>
      <c r="H55" s="57"/>
      <c r="I55" s="46"/>
      <c r="J55" s="46"/>
      <c r="K55" s="22"/>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58"/>
      <c r="FN55" s="58"/>
      <c r="FO55" s="58"/>
      <c r="FP55" s="58"/>
      <c r="FQ55" s="58"/>
      <c r="FR55" s="58"/>
      <c r="FS55" s="58"/>
      <c r="FT55" s="58"/>
      <c r="FU55" s="58"/>
      <c r="FV55" s="58"/>
      <c r="FW55" s="58"/>
    </row>
    <row r="56" spans="1:179">
      <c r="A56" s="42" t="s">
        <v>313</v>
      </c>
      <c r="B56" s="43" t="s">
        <v>314</v>
      </c>
      <c r="C56" s="44">
        <f>C59+C57+C58</f>
        <v>0</v>
      </c>
      <c r="D56" s="53">
        <f>D59+D57+D58</f>
        <v>206000</v>
      </c>
      <c r="E56" s="53">
        <f>E59+E57+E58</f>
        <v>0</v>
      </c>
      <c r="F56" s="53">
        <f>F59+F57+F58</f>
        <v>251110.5</v>
      </c>
      <c r="G56" s="53">
        <f>G59+G57+G58</f>
        <v>45892</v>
      </c>
      <c r="H56" s="57"/>
      <c r="I56" s="46"/>
      <c r="J56" s="46"/>
      <c r="K56" s="22"/>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22"/>
      <c r="FL56" s="22"/>
    </row>
    <row r="57" spans="1:179">
      <c r="A57" s="60" t="s">
        <v>315</v>
      </c>
      <c r="B57" s="48" t="s">
        <v>316</v>
      </c>
      <c r="C57" s="44"/>
      <c r="D57" s="53"/>
      <c r="E57" s="53"/>
      <c r="F57" s="53"/>
      <c r="G57" s="53"/>
      <c r="H57" s="45"/>
      <c r="I57" s="46"/>
      <c r="J57" s="46"/>
      <c r="K57" s="22"/>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22"/>
      <c r="FL57" s="22"/>
    </row>
    <row r="58" spans="1:179">
      <c r="A58" s="60" t="s">
        <v>317</v>
      </c>
      <c r="B58" s="48" t="s">
        <v>318</v>
      </c>
      <c r="C58" s="44"/>
      <c r="D58" s="53"/>
      <c r="E58" s="53"/>
      <c r="F58" s="53"/>
      <c r="G58" s="53"/>
      <c r="H58" s="45"/>
      <c r="I58" s="46"/>
      <c r="J58" s="46"/>
      <c r="K58" s="22"/>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22"/>
      <c r="FL58" s="22"/>
    </row>
    <row r="59" spans="1:179">
      <c r="A59" s="47" t="s">
        <v>319</v>
      </c>
      <c r="B59" s="61" t="s">
        <v>320</v>
      </c>
      <c r="C59" s="49"/>
      <c r="D59" s="53">
        <v>206000</v>
      </c>
      <c r="E59" s="53"/>
      <c r="F59" s="82">
        <f>205218.5+45892</f>
        <v>251110.5</v>
      </c>
      <c r="G59" s="82">
        <v>45892</v>
      </c>
      <c r="H59" s="45"/>
      <c r="I59" s="46"/>
      <c r="J59" s="46"/>
      <c r="K59" s="22"/>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22"/>
      <c r="FL59" s="22"/>
    </row>
    <row r="60" spans="1:179">
      <c r="A60" s="42" t="s">
        <v>321</v>
      </c>
      <c r="B60" s="43" t="s">
        <v>322</v>
      </c>
      <c r="C60" s="44">
        <f>C61</f>
        <v>0</v>
      </c>
      <c r="D60" s="53">
        <f>D61</f>
        <v>0</v>
      </c>
      <c r="E60" s="53">
        <f>E61</f>
        <v>0</v>
      </c>
      <c r="F60" s="53">
        <f>F61</f>
        <v>0</v>
      </c>
      <c r="G60" s="53">
        <f>G61</f>
        <v>0</v>
      </c>
      <c r="H60" s="45"/>
      <c r="I60" s="46"/>
      <c r="J60" s="46"/>
      <c r="K60" s="22"/>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22"/>
      <c r="FL60" s="22"/>
    </row>
    <row r="61" spans="1:179">
      <c r="A61" s="47" t="s">
        <v>323</v>
      </c>
      <c r="B61" s="61" t="s">
        <v>324</v>
      </c>
      <c r="C61" s="49"/>
      <c r="D61" s="53"/>
      <c r="E61" s="53"/>
      <c r="F61" s="82"/>
      <c r="G61" s="82"/>
      <c r="H61" s="45"/>
      <c r="I61" s="46"/>
      <c r="J61" s="46"/>
      <c r="K61" s="22"/>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22"/>
      <c r="FL61" s="22"/>
    </row>
    <row r="62" spans="1:179">
      <c r="A62" s="42" t="s">
        <v>325</v>
      </c>
      <c r="B62" s="43" t="s">
        <v>326</v>
      </c>
      <c r="C62" s="44">
        <f>+C63</f>
        <v>0</v>
      </c>
      <c r="D62" s="53">
        <f>+D63</f>
        <v>10718440</v>
      </c>
      <c r="E62" s="53">
        <f>+E63</f>
        <v>0</v>
      </c>
      <c r="F62" s="53">
        <f>+F63</f>
        <v>4103720</v>
      </c>
      <c r="G62" s="53">
        <f>+G63</f>
        <v>357591</v>
      </c>
      <c r="H62" s="45"/>
      <c r="I62" s="46"/>
      <c r="J62" s="46"/>
      <c r="K62" s="22"/>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22"/>
      <c r="FL62" s="22"/>
    </row>
    <row r="63" spans="1:179" ht="25.5">
      <c r="A63" s="42" t="s">
        <v>327</v>
      </c>
      <c r="B63" s="43" t="s">
        <v>328</v>
      </c>
      <c r="C63" s="44">
        <f>+C64+C77</f>
        <v>0</v>
      </c>
      <c r="D63" s="53">
        <f>+D64+D77</f>
        <v>10718440</v>
      </c>
      <c r="E63" s="53">
        <f>+E64+E77</f>
        <v>0</v>
      </c>
      <c r="F63" s="53">
        <f>+F64+F77</f>
        <v>4103720</v>
      </c>
      <c r="G63" s="53">
        <f>+G64+G77</f>
        <v>357591</v>
      </c>
      <c r="H63" s="45"/>
      <c r="I63" s="46"/>
      <c r="J63" s="46"/>
      <c r="K63" s="22"/>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22"/>
      <c r="FL63" s="22"/>
    </row>
    <row r="64" spans="1:179">
      <c r="A64" s="42" t="s">
        <v>329</v>
      </c>
      <c r="B64" s="43" t="s">
        <v>330</v>
      </c>
      <c r="C64" s="44">
        <f>C65+C66+C67+C68+C70+C71+C72+C73+C69+C74+C75</f>
        <v>0</v>
      </c>
      <c r="D64" s="53">
        <f>D65+D66+D67+D68+D70+D71+D72+D73+D69+D74+D75+D76</f>
        <v>9596440</v>
      </c>
      <c r="E64" s="53">
        <f>E65+E66+E67+E68+E70+E71+E72+E73+E69+E74+E75</f>
        <v>0</v>
      </c>
      <c r="F64" s="53">
        <f>F65+F66+F67+F68+F70+F71+F72+F73+F69+F74+F75</f>
        <v>3688974</v>
      </c>
      <c r="G64" s="53">
        <f>G65+G66+G67+G68+G70+G71+G72+G73+G69+G74+G75</f>
        <v>325054</v>
      </c>
      <c r="H64" s="45"/>
      <c r="I64" s="46"/>
      <c r="J64" s="46"/>
      <c r="K64" s="22"/>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22"/>
      <c r="FL64" s="22"/>
    </row>
    <row r="65" spans="1:179" ht="25.5">
      <c r="A65" s="47" t="s">
        <v>331</v>
      </c>
      <c r="B65" s="61" t="s">
        <v>332</v>
      </c>
      <c r="C65" s="49"/>
      <c r="D65" s="53"/>
      <c r="E65" s="53"/>
      <c r="F65" s="82">
        <v>0</v>
      </c>
      <c r="G65" s="82"/>
      <c r="H65" s="45"/>
      <c r="I65" s="46"/>
      <c r="J65" s="46"/>
      <c r="K65" s="22"/>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22"/>
      <c r="FL65" s="22"/>
    </row>
    <row r="66" spans="1:179" ht="25.5">
      <c r="A66" s="47" t="s">
        <v>333</v>
      </c>
      <c r="B66" s="61" t="s">
        <v>334</v>
      </c>
      <c r="C66" s="49"/>
      <c r="D66" s="53">
        <v>24000</v>
      </c>
      <c r="E66" s="53"/>
      <c r="F66" s="82">
        <f>796183+70725</f>
        <v>866908</v>
      </c>
      <c r="G66" s="82">
        <v>70725</v>
      </c>
      <c r="H66" s="45"/>
      <c r="I66" s="46"/>
      <c r="J66" s="46"/>
      <c r="K66" s="22"/>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22"/>
      <c r="FL66" s="22"/>
    </row>
    <row r="67" spans="1:179" ht="25.5">
      <c r="A67" s="62" t="s">
        <v>335</v>
      </c>
      <c r="B67" s="61" t="s">
        <v>336</v>
      </c>
      <c r="C67" s="49"/>
      <c r="D67" s="53">
        <v>3982000</v>
      </c>
      <c r="E67" s="53"/>
      <c r="F67" s="82"/>
      <c r="G67" s="82"/>
      <c r="H67" s="45"/>
      <c r="I67" s="46"/>
      <c r="J67" s="46"/>
      <c r="K67" s="22"/>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22"/>
      <c r="FL67" s="22"/>
    </row>
    <row r="68" spans="1:179" ht="25.5">
      <c r="A68" s="47" t="s">
        <v>337</v>
      </c>
      <c r="B68" s="63" t="s">
        <v>338</v>
      </c>
      <c r="C68" s="49"/>
      <c r="D68" s="53">
        <v>2881000</v>
      </c>
      <c r="E68" s="53"/>
      <c r="F68" s="82">
        <f>2563297+254329</f>
        <v>2817626</v>
      </c>
      <c r="G68" s="82">
        <v>254329</v>
      </c>
      <c r="H68" s="45"/>
      <c r="I68" s="46"/>
      <c r="J68" s="46"/>
      <c r="K68" s="22"/>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22"/>
      <c r="FL68" s="22"/>
    </row>
    <row r="69" spans="1:179">
      <c r="A69" s="47" t="s">
        <v>339</v>
      </c>
      <c r="B69" s="63" t="s">
        <v>340</v>
      </c>
      <c r="C69" s="49"/>
      <c r="D69" s="53"/>
      <c r="E69" s="53"/>
      <c r="F69" s="82"/>
      <c r="G69" s="82"/>
      <c r="H69" s="45"/>
      <c r="I69" s="46"/>
      <c r="J69" s="46"/>
      <c r="K69" s="22"/>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22"/>
      <c r="FL69" s="22"/>
    </row>
    <row r="70" spans="1:179" ht="25.5">
      <c r="A70" s="47" t="s">
        <v>341</v>
      </c>
      <c r="B70" s="63" t="s">
        <v>342</v>
      </c>
      <c r="C70" s="49"/>
      <c r="D70" s="53"/>
      <c r="E70" s="53"/>
      <c r="F70" s="82"/>
      <c r="G70" s="82"/>
      <c r="H70" s="45"/>
      <c r="I70" s="46"/>
      <c r="J70" s="46"/>
      <c r="K70" s="22"/>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22"/>
      <c r="FL70" s="22"/>
    </row>
    <row r="71" spans="1:179" ht="25.5">
      <c r="A71" s="47" t="s">
        <v>343</v>
      </c>
      <c r="B71" s="63" t="s">
        <v>344</v>
      </c>
      <c r="C71" s="49"/>
      <c r="D71" s="53"/>
      <c r="E71" s="53"/>
      <c r="F71" s="82"/>
      <c r="G71" s="82"/>
      <c r="H71" s="45"/>
      <c r="I71" s="46"/>
      <c r="J71" s="46"/>
      <c r="K71" s="22"/>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22"/>
      <c r="FL71" s="22"/>
    </row>
    <row r="72" spans="1:179" ht="25.5">
      <c r="A72" s="47" t="s">
        <v>345</v>
      </c>
      <c r="B72" s="63" t="s">
        <v>346</v>
      </c>
      <c r="C72" s="49"/>
      <c r="D72" s="53"/>
      <c r="E72" s="53"/>
      <c r="F72" s="82"/>
      <c r="G72" s="82"/>
      <c r="H72" s="45"/>
      <c r="I72" s="46"/>
      <c r="J72" s="46"/>
      <c r="K72" s="22"/>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22"/>
      <c r="FL72" s="22"/>
    </row>
    <row r="73" spans="1:179" ht="51">
      <c r="A73" s="47" t="s">
        <v>347</v>
      </c>
      <c r="B73" s="63" t="s">
        <v>348</v>
      </c>
      <c r="C73" s="49"/>
      <c r="D73" s="53"/>
      <c r="E73" s="53"/>
      <c r="F73" s="82">
        <v>4440</v>
      </c>
      <c r="G73" s="82"/>
      <c r="H73" s="45"/>
      <c r="I73" s="46"/>
      <c r="J73" s="46"/>
      <c r="K73" s="22"/>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22"/>
      <c r="FL73" s="22"/>
    </row>
    <row r="74" spans="1:179" ht="25.5">
      <c r="A74" s="47" t="s">
        <v>349</v>
      </c>
      <c r="B74" s="63" t="s">
        <v>350</v>
      </c>
      <c r="C74" s="49"/>
      <c r="D74" s="53">
        <v>791440</v>
      </c>
      <c r="E74" s="53"/>
      <c r="F74" s="82"/>
      <c r="G74" s="82"/>
      <c r="H74" s="45"/>
      <c r="I74" s="46"/>
      <c r="J74" s="46"/>
      <c r="K74" s="22"/>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22"/>
      <c r="FL74" s="22"/>
    </row>
    <row r="75" spans="1:179" ht="25.5">
      <c r="A75" s="47" t="s">
        <v>351</v>
      </c>
      <c r="B75" s="63" t="s">
        <v>352</v>
      </c>
      <c r="C75" s="49"/>
      <c r="D75" s="53"/>
      <c r="E75" s="53"/>
      <c r="F75" s="82"/>
      <c r="G75" s="82"/>
      <c r="H75" s="45"/>
      <c r="I75" s="46"/>
      <c r="J75" s="46"/>
      <c r="K75" s="22"/>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22"/>
      <c r="FL75" s="22"/>
    </row>
    <row r="76" spans="1:179" s="156" customFormat="1" ht="51">
      <c r="A76" s="79" t="s">
        <v>378</v>
      </c>
      <c r="B76" s="151" t="s">
        <v>379</v>
      </c>
      <c r="C76" s="81"/>
      <c r="D76" s="84">
        <v>1918000</v>
      </c>
      <c r="E76" s="84"/>
      <c r="F76" s="85"/>
      <c r="G76" s="85"/>
      <c r="H76" s="152"/>
      <c r="I76" s="153"/>
      <c r="J76" s="153"/>
      <c r="K76" s="154"/>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c r="FK76" s="154"/>
      <c r="FL76" s="154"/>
      <c r="FM76" s="155"/>
      <c r="FN76" s="155"/>
      <c r="FO76" s="155"/>
      <c r="FP76" s="155"/>
      <c r="FQ76" s="155"/>
      <c r="FR76" s="155"/>
      <c r="FS76" s="155"/>
      <c r="FT76" s="155"/>
      <c r="FU76" s="155"/>
      <c r="FV76" s="155"/>
      <c r="FW76" s="155"/>
    </row>
    <row r="77" spans="1:179">
      <c r="A77" s="42" t="s">
        <v>353</v>
      </c>
      <c r="B77" s="43" t="s">
        <v>354</v>
      </c>
      <c r="C77" s="44">
        <f>+C78+C79+C80+C81+C82+C83+C84+C85</f>
        <v>0</v>
      </c>
      <c r="D77" s="53">
        <f>+D78+D79+D80+D81+D82+D83+D84+D85</f>
        <v>1122000</v>
      </c>
      <c r="E77" s="53">
        <f>+E78+E79+E80+E81+E82+E83+E84+E85</f>
        <v>0</v>
      </c>
      <c r="F77" s="53">
        <f>+F78+F79+F80+F81+F82+F83+F84+F85</f>
        <v>414746</v>
      </c>
      <c r="G77" s="53">
        <f>+G78+G79+G80+G81+G82+G83+G84+G85</f>
        <v>32537</v>
      </c>
      <c r="H77" s="57"/>
      <c r="I77" s="46"/>
      <c r="J77" s="46"/>
      <c r="K77" s="22"/>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22"/>
      <c r="FL77" s="22"/>
    </row>
    <row r="78" spans="1:179" ht="25.5">
      <c r="A78" s="64" t="s">
        <v>355</v>
      </c>
      <c r="B78" s="48" t="s">
        <v>356</v>
      </c>
      <c r="C78" s="49"/>
      <c r="D78" s="53"/>
      <c r="E78" s="53"/>
      <c r="F78" s="82"/>
      <c r="G78" s="82"/>
      <c r="H78" s="45"/>
      <c r="I78" s="46"/>
      <c r="J78" s="46"/>
      <c r="K78" s="22"/>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22"/>
      <c r="FL78" s="22"/>
    </row>
    <row r="79" spans="1:179" ht="25.5">
      <c r="A79" s="64" t="s">
        <v>357</v>
      </c>
      <c r="B79" s="65" t="s">
        <v>338</v>
      </c>
      <c r="C79" s="49"/>
      <c r="D79" s="53"/>
      <c r="E79" s="53"/>
      <c r="F79" s="82"/>
      <c r="G79" s="82"/>
      <c r="H79" s="45"/>
      <c r="I79" s="46"/>
      <c r="J79" s="46"/>
      <c r="K79" s="22"/>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22"/>
      <c r="FL79" s="22"/>
    </row>
    <row r="80" spans="1:179" ht="38.25">
      <c r="A80" s="47" t="s">
        <v>358</v>
      </c>
      <c r="B80" s="48" t="s">
        <v>359</v>
      </c>
      <c r="C80" s="49"/>
      <c r="D80" s="53"/>
      <c r="E80" s="53"/>
      <c r="F80" s="82">
        <f>-21-54</f>
        <v>-75</v>
      </c>
      <c r="G80" s="82">
        <v>-54</v>
      </c>
      <c r="H80" s="45"/>
      <c r="I80" s="46"/>
      <c r="J80" s="46"/>
      <c r="K80" s="22"/>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22"/>
      <c r="FL80" s="22"/>
    </row>
    <row r="81" spans="1:179" ht="38.25">
      <c r="A81" s="47" t="s">
        <v>360</v>
      </c>
      <c r="B81" s="48" t="s">
        <v>361</v>
      </c>
      <c r="C81" s="49"/>
      <c r="D81" s="53">
        <v>1000</v>
      </c>
      <c r="E81" s="53"/>
      <c r="F81" s="82">
        <f>816+45</f>
        <v>861</v>
      </c>
      <c r="G81" s="82">
        <v>45</v>
      </c>
      <c r="H81" s="45"/>
      <c r="I81" s="46"/>
      <c r="J81" s="46"/>
      <c r="K81" s="22"/>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22"/>
      <c r="FL81" s="22"/>
    </row>
    <row r="82" spans="1:179" ht="25.5">
      <c r="A82" s="47" t="s">
        <v>362</v>
      </c>
      <c r="B82" s="48" t="s">
        <v>342</v>
      </c>
      <c r="C82" s="49"/>
      <c r="D82" s="53"/>
      <c r="E82" s="53"/>
      <c r="F82" s="82">
        <f>377144+32051</f>
        <v>409195</v>
      </c>
      <c r="G82" s="82">
        <v>32051</v>
      </c>
      <c r="H82" s="45"/>
      <c r="I82" s="46"/>
      <c r="J82" s="46"/>
      <c r="K82" s="22"/>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22"/>
      <c r="FL82" s="22"/>
    </row>
    <row r="83" spans="1:179" ht="25.5">
      <c r="A83" s="55" t="s">
        <v>363</v>
      </c>
      <c r="B83" s="66" t="s">
        <v>364</v>
      </c>
      <c r="C83" s="49"/>
      <c r="D83" s="53">
        <v>1121000</v>
      </c>
      <c r="E83" s="53"/>
      <c r="F83" s="82"/>
      <c r="G83" s="82"/>
      <c r="I83" s="46"/>
      <c r="J83" s="46"/>
      <c r="K83" s="22"/>
      <c r="L83" s="45"/>
      <c r="M83" s="45"/>
      <c r="AW83" s="22"/>
      <c r="BW83" s="22"/>
      <c r="BX83" s="22"/>
      <c r="BY83" s="22"/>
      <c r="CQ83" s="22"/>
    </row>
    <row r="84" spans="1:179" s="36" customFormat="1" ht="63.75">
      <c r="A84" s="67" t="s">
        <v>365</v>
      </c>
      <c r="B84" s="68" t="s">
        <v>366</v>
      </c>
      <c r="C84" s="49"/>
      <c r="D84" s="53"/>
      <c r="E84" s="53"/>
      <c r="F84" s="82">
        <f>4270+495</f>
        <v>4765</v>
      </c>
      <c r="G84" s="82">
        <v>495</v>
      </c>
      <c r="H84" s="28"/>
      <c r="I84" s="46"/>
      <c r="J84" s="46"/>
      <c r="K84" s="22"/>
      <c r="L84" s="45"/>
      <c r="M84" s="45"/>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9"/>
      <c r="BX84" s="29"/>
      <c r="BY84" s="29"/>
      <c r="BZ84" s="28"/>
      <c r="CA84" s="28"/>
      <c r="CB84" s="28"/>
      <c r="CC84" s="28"/>
      <c r="CD84" s="28"/>
      <c r="CE84" s="28"/>
      <c r="CF84" s="28"/>
      <c r="CG84" s="28"/>
      <c r="CH84" s="28"/>
      <c r="CI84" s="28"/>
      <c r="CJ84" s="28"/>
      <c r="CK84" s="28"/>
      <c r="CL84" s="28"/>
      <c r="CM84" s="28"/>
      <c r="CN84" s="28"/>
      <c r="CO84" s="28"/>
      <c r="CP84" s="28"/>
      <c r="CQ84" s="29"/>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row>
    <row r="85" spans="1:179" s="36" customFormat="1" ht="25.5">
      <c r="A85" s="67" t="s">
        <v>367</v>
      </c>
      <c r="B85" s="69" t="s">
        <v>368</v>
      </c>
      <c r="C85" s="49"/>
      <c r="D85" s="53"/>
      <c r="E85" s="53"/>
      <c r="F85" s="82"/>
      <c r="G85" s="82"/>
      <c r="H85" s="28"/>
      <c r="I85" s="46"/>
      <c r="J85" s="46"/>
      <c r="K85" s="22"/>
      <c r="L85" s="45"/>
      <c r="M85" s="45"/>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9"/>
      <c r="BX85" s="29"/>
      <c r="BY85" s="29"/>
      <c r="BZ85" s="28"/>
      <c r="CA85" s="28"/>
      <c r="CB85" s="28"/>
      <c r="CC85" s="28"/>
      <c r="CD85" s="28"/>
      <c r="CE85" s="28"/>
      <c r="CF85" s="28"/>
      <c r="CG85" s="28"/>
      <c r="CH85" s="28"/>
      <c r="CI85" s="28"/>
      <c r="CJ85" s="28"/>
      <c r="CK85" s="28"/>
      <c r="CL85" s="28"/>
      <c r="CM85" s="28"/>
      <c r="CN85" s="28"/>
      <c r="CO85" s="28"/>
      <c r="CP85" s="28"/>
      <c r="CQ85" s="29"/>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row>
    <row r="86" spans="1:179" s="36" customFormat="1" ht="14.25">
      <c r="A86" s="70"/>
      <c r="B86" s="71"/>
      <c r="D86" s="45"/>
      <c r="E86" s="29"/>
      <c r="H86" s="28"/>
      <c r="I86" s="22"/>
      <c r="J86" s="22"/>
      <c r="K86" s="22"/>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9"/>
      <c r="BX86" s="29"/>
      <c r="BY86" s="29"/>
      <c r="BZ86" s="28"/>
      <c r="CA86" s="28"/>
      <c r="CB86" s="28"/>
      <c r="CC86" s="28"/>
      <c r="CD86" s="28"/>
      <c r="CE86" s="28"/>
      <c r="CF86" s="28"/>
      <c r="CG86" s="28"/>
      <c r="CH86" s="28"/>
      <c r="CI86" s="28"/>
      <c r="CJ86" s="28"/>
      <c r="CK86" s="28"/>
      <c r="CL86" s="28"/>
      <c r="CM86" s="28"/>
      <c r="CN86" s="28"/>
      <c r="CO86" s="28"/>
      <c r="CP86" s="28"/>
      <c r="CQ86" s="29"/>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row>
    <row r="87" spans="1:179" s="36" customFormat="1" ht="14.25">
      <c r="A87" s="70"/>
      <c r="B87" s="71"/>
      <c r="D87" s="45"/>
      <c r="E87" s="29"/>
      <c r="H87" s="28"/>
      <c r="I87" s="22"/>
      <c r="J87" s="22"/>
      <c r="K87" s="22"/>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9"/>
      <c r="BX87" s="29"/>
      <c r="BY87" s="29"/>
      <c r="BZ87" s="28"/>
      <c r="CA87" s="28"/>
      <c r="CB87" s="28"/>
      <c r="CC87" s="28"/>
      <c r="CD87" s="28"/>
      <c r="CE87" s="28"/>
      <c r="CF87" s="28"/>
      <c r="CG87" s="28"/>
      <c r="CH87" s="28"/>
      <c r="CI87" s="28"/>
      <c r="CJ87" s="28"/>
      <c r="CK87" s="28"/>
      <c r="CL87" s="28"/>
      <c r="CM87" s="28"/>
      <c r="CN87" s="28"/>
      <c r="CO87" s="28"/>
      <c r="CP87" s="28"/>
      <c r="CQ87" s="29"/>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row>
    <row r="88" spans="1:179" s="36" customFormat="1" ht="14.25">
      <c r="A88" s="70"/>
      <c r="B88" s="71"/>
      <c r="D88" s="45"/>
      <c r="E88" s="29"/>
      <c r="H88" s="28"/>
      <c r="I88" s="22"/>
      <c r="J88" s="22"/>
      <c r="K88" s="22"/>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9"/>
      <c r="BX88" s="29"/>
      <c r="BY88" s="29"/>
      <c r="BZ88" s="28"/>
      <c r="CA88" s="28"/>
      <c r="CB88" s="28"/>
      <c r="CC88" s="28"/>
      <c r="CD88" s="28"/>
      <c r="CE88" s="28"/>
      <c r="CF88" s="28"/>
      <c r="CG88" s="28"/>
      <c r="CH88" s="28"/>
      <c r="CI88" s="28"/>
      <c r="CJ88" s="28"/>
      <c r="CK88" s="28"/>
      <c r="CL88" s="28"/>
      <c r="CM88" s="28"/>
      <c r="CN88" s="28"/>
      <c r="CO88" s="28"/>
      <c r="CP88" s="28"/>
      <c r="CQ88" s="29"/>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row>
    <row r="89" spans="1:179" s="36" customFormat="1" ht="14.25">
      <c r="A89" s="167" t="s">
        <v>369</v>
      </c>
      <c r="B89" s="167"/>
      <c r="C89" s="72"/>
      <c r="D89" s="73"/>
      <c r="E89" s="73"/>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9"/>
      <c r="BX89" s="29"/>
      <c r="BY89" s="29"/>
      <c r="BZ89" s="28"/>
      <c r="CA89" s="28"/>
      <c r="CB89" s="28"/>
      <c r="CC89" s="28"/>
      <c r="CD89" s="28"/>
      <c r="CE89" s="28"/>
      <c r="CF89" s="28"/>
      <c r="CG89" s="28"/>
      <c r="CH89" s="28"/>
      <c r="CI89" s="28"/>
      <c r="CJ89" s="28"/>
      <c r="CK89" s="28"/>
      <c r="CL89" s="28"/>
      <c r="CM89" s="28"/>
      <c r="CN89" s="28"/>
      <c r="CO89" s="28"/>
      <c r="CP89" s="28"/>
      <c r="CQ89" s="29"/>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row>
    <row r="90" spans="1:179" s="36" customFormat="1">
      <c r="A90" s="74"/>
      <c r="D90" s="73"/>
      <c r="E90" s="73"/>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9"/>
      <c r="BX90" s="29"/>
      <c r="BY90" s="29"/>
      <c r="BZ90" s="28"/>
      <c r="CA90" s="28"/>
      <c r="CB90" s="28"/>
      <c r="CC90" s="28"/>
      <c r="CD90" s="28"/>
      <c r="CE90" s="28"/>
      <c r="CF90" s="28"/>
      <c r="CG90" s="28"/>
      <c r="CH90" s="28"/>
      <c r="CI90" s="28"/>
      <c r="CJ90" s="28"/>
      <c r="CK90" s="28"/>
      <c r="CL90" s="28"/>
      <c r="CM90" s="28"/>
      <c r="CN90" s="28"/>
      <c r="CO90" s="28"/>
      <c r="CP90" s="28"/>
      <c r="CQ90" s="29"/>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row>
    <row r="91" spans="1:179" s="75" customFormat="1" ht="15">
      <c r="A91" s="163"/>
      <c r="B91" s="158" t="s">
        <v>370</v>
      </c>
      <c r="C91" s="158"/>
      <c r="D91" s="159"/>
      <c r="E91" s="159"/>
      <c r="F91" s="158" t="s">
        <v>381</v>
      </c>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7"/>
      <c r="BX91" s="77"/>
      <c r="BY91" s="77"/>
      <c r="BZ91" s="76"/>
      <c r="CA91" s="76"/>
      <c r="CB91" s="76"/>
      <c r="CC91" s="76"/>
      <c r="CD91" s="76"/>
      <c r="CE91" s="76"/>
      <c r="CF91" s="76"/>
      <c r="CG91" s="76"/>
      <c r="CH91" s="76"/>
      <c r="CI91" s="76"/>
      <c r="CJ91" s="76"/>
      <c r="CK91" s="76"/>
      <c r="CL91" s="76"/>
      <c r="CM91" s="76"/>
      <c r="CN91" s="76"/>
      <c r="CO91" s="76"/>
      <c r="CP91" s="76"/>
      <c r="CQ91" s="77"/>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row>
    <row r="92" spans="1:179" s="36" customFormat="1">
      <c r="A92" s="164"/>
      <c r="B92" s="59" t="s">
        <v>382</v>
      </c>
      <c r="C92" s="59"/>
      <c r="D92" s="162"/>
      <c r="E92" s="162"/>
      <c r="F92" s="59" t="s">
        <v>383</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9"/>
      <c r="BX92" s="29"/>
      <c r="BY92" s="29"/>
      <c r="BZ92" s="28"/>
      <c r="CA92" s="28"/>
      <c r="CB92" s="28"/>
      <c r="CC92" s="28"/>
      <c r="CD92" s="28"/>
      <c r="CE92" s="28"/>
      <c r="CF92" s="28"/>
      <c r="CG92" s="28"/>
      <c r="CH92" s="28"/>
      <c r="CI92" s="28"/>
      <c r="CJ92" s="28"/>
      <c r="CK92" s="28"/>
      <c r="CL92" s="28"/>
      <c r="CM92" s="28"/>
      <c r="CN92" s="28"/>
      <c r="CO92" s="28"/>
      <c r="CP92" s="28"/>
      <c r="CQ92" s="29"/>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row>
    <row r="93" spans="1:179" s="36" customFormat="1">
      <c r="A93" s="74"/>
      <c r="D93" s="73"/>
      <c r="E93" s="73"/>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9"/>
      <c r="BX93" s="29"/>
      <c r="BY93" s="29"/>
      <c r="BZ93" s="28"/>
      <c r="CA93" s="28"/>
      <c r="CB93" s="28"/>
      <c r="CC93" s="28"/>
      <c r="CD93" s="28"/>
      <c r="CE93" s="28"/>
      <c r="CF93" s="28"/>
      <c r="CG93" s="28"/>
      <c r="CH93" s="28"/>
      <c r="CI93" s="28"/>
      <c r="CJ93" s="28"/>
      <c r="CK93" s="28"/>
      <c r="CL93" s="28"/>
      <c r="CM93" s="28"/>
      <c r="CN93" s="28"/>
      <c r="CO93" s="28"/>
      <c r="CP93" s="28"/>
      <c r="CQ93" s="29"/>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row>
    <row r="94" spans="1:179" s="36" customFormat="1">
      <c r="A94" s="74"/>
      <c r="D94" s="73"/>
      <c r="E94" s="73"/>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9"/>
      <c r="BX94" s="29"/>
      <c r="BY94" s="29"/>
      <c r="BZ94" s="28"/>
      <c r="CA94" s="28"/>
      <c r="CB94" s="28"/>
      <c r="CC94" s="28"/>
      <c r="CD94" s="28"/>
      <c r="CE94" s="28"/>
      <c r="CF94" s="28"/>
      <c r="CG94" s="28"/>
      <c r="CH94" s="28"/>
      <c r="CI94" s="28"/>
      <c r="CJ94" s="28"/>
      <c r="CK94" s="28"/>
      <c r="CL94" s="28"/>
      <c r="CM94" s="28"/>
      <c r="CN94" s="28"/>
      <c r="CO94" s="28"/>
      <c r="CP94" s="28"/>
      <c r="CQ94" s="29"/>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row>
    <row r="95" spans="1:179" s="36" customFormat="1">
      <c r="A95" s="74"/>
      <c r="D95" s="73"/>
      <c r="E95" s="73"/>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9"/>
      <c r="BX95" s="29"/>
      <c r="BY95" s="29"/>
      <c r="BZ95" s="28"/>
      <c r="CA95" s="28"/>
      <c r="CB95" s="28"/>
      <c r="CC95" s="28"/>
      <c r="CD95" s="28"/>
      <c r="CE95" s="28"/>
      <c r="CF95" s="28"/>
      <c r="CG95" s="28"/>
      <c r="CH95" s="28"/>
      <c r="CI95" s="28"/>
      <c r="CJ95" s="28"/>
      <c r="CK95" s="28"/>
      <c r="CL95" s="28"/>
      <c r="CM95" s="28"/>
      <c r="CN95" s="28"/>
      <c r="CO95" s="28"/>
      <c r="CP95" s="28"/>
      <c r="CQ95" s="29"/>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row>
    <row r="96" spans="1:179" s="36" customFormat="1">
      <c r="A96" s="74"/>
      <c r="D96" s="73"/>
      <c r="E96" s="73"/>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9"/>
      <c r="BX96" s="29"/>
      <c r="BY96" s="29"/>
      <c r="BZ96" s="28"/>
      <c r="CA96" s="28"/>
      <c r="CB96" s="28"/>
      <c r="CC96" s="28"/>
      <c r="CD96" s="28"/>
      <c r="CE96" s="28"/>
      <c r="CF96" s="28"/>
      <c r="CG96" s="28"/>
      <c r="CH96" s="28"/>
      <c r="CI96" s="28"/>
      <c r="CJ96" s="28"/>
      <c r="CK96" s="28"/>
      <c r="CL96" s="28"/>
      <c r="CM96" s="28"/>
      <c r="CN96" s="28"/>
      <c r="CO96" s="28"/>
      <c r="CP96" s="28"/>
      <c r="CQ96" s="29"/>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row>
    <row r="97" spans="1:179" s="36" customFormat="1">
      <c r="A97" s="74"/>
      <c r="D97" s="73"/>
      <c r="E97" s="73"/>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9"/>
      <c r="BX97" s="29"/>
      <c r="BY97" s="29"/>
      <c r="BZ97" s="28"/>
      <c r="CA97" s="28"/>
      <c r="CB97" s="28"/>
      <c r="CC97" s="28"/>
      <c r="CD97" s="28"/>
      <c r="CE97" s="28"/>
      <c r="CF97" s="28"/>
      <c r="CG97" s="28"/>
      <c r="CH97" s="28"/>
      <c r="CI97" s="28"/>
      <c r="CJ97" s="28"/>
      <c r="CK97" s="28"/>
      <c r="CL97" s="28"/>
      <c r="CM97" s="28"/>
      <c r="CN97" s="28"/>
      <c r="CO97" s="28"/>
      <c r="CP97" s="28"/>
      <c r="CQ97" s="29"/>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row>
    <row r="98" spans="1:179" s="36" customFormat="1">
      <c r="A98" s="74"/>
      <c r="D98" s="73"/>
      <c r="E98" s="73"/>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9"/>
      <c r="BX98" s="29"/>
      <c r="BY98" s="29"/>
      <c r="BZ98" s="28"/>
      <c r="CA98" s="28"/>
      <c r="CB98" s="28"/>
      <c r="CC98" s="28"/>
      <c r="CD98" s="28"/>
      <c r="CE98" s="28"/>
      <c r="CF98" s="28"/>
      <c r="CG98" s="28"/>
      <c r="CH98" s="28"/>
      <c r="CI98" s="28"/>
      <c r="CJ98" s="28"/>
      <c r="CK98" s="28"/>
      <c r="CL98" s="28"/>
      <c r="CM98" s="28"/>
      <c r="CN98" s="28"/>
      <c r="CO98" s="28"/>
      <c r="CP98" s="28"/>
      <c r="CQ98" s="29"/>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row>
    <row r="99" spans="1:179" s="36" customFormat="1">
      <c r="A99" s="74"/>
      <c r="D99" s="73"/>
      <c r="E99" s="73"/>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9"/>
      <c r="BX99" s="29"/>
      <c r="BY99" s="29"/>
      <c r="BZ99" s="28"/>
      <c r="CA99" s="28"/>
      <c r="CB99" s="28"/>
      <c r="CC99" s="28"/>
      <c r="CD99" s="28"/>
      <c r="CE99" s="28"/>
      <c r="CF99" s="28"/>
      <c r="CG99" s="28"/>
      <c r="CH99" s="28"/>
      <c r="CI99" s="28"/>
      <c r="CJ99" s="28"/>
      <c r="CK99" s="28"/>
      <c r="CL99" s="28"/>
      <c r="CM99" s="28"/>
      <c r="CN99" s="28"/>
      <c r="CO99" s="28"/>
      <c r="CP99" s="28"/>
      <c r="CQ99" s="29"/>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row>
    <row r="100" spans="1:179" s="36" customFormat="1">
      <c r="A100" s="74"/>
      <c r="D100" s="73"/>
      <c r="E100" s="73"/>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9"/>
      <c r="BX100" s="29"/>
      <c r="BY100" s="29"/>
      <c r="BZ100" s="28"/>
      <c r="CA100" s="28"/>
      <c r="CB100" s="28"/>
      <c r="CC100" s="28"/>
      <c r="CD100" s="28"/>
      <c r="CE100" s="28"/>
      <c r="CF100" s="28"/>
      <c r="CG100" s="28"/>
      <c r="CH100" s="28"/>
      <c r="CI100" s="28"/>
      <c r="CJ100" s="28"/>
      <c r="CK100" s="28"/>
      <c r="CL100" s="28"/>
      <c r="CM100" s="28"/>
      <c r="CN100" s="28"/>
      <c r="CO100" s="28"/>
      <c r="CP100" s="28"/>
      <c r="CQ100" s="29"/>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row>
    <row r="101" spans="1:179" s="36" customFormat="1">
      <c r="A101" s="74"/>
      <c r="D101" s="73"/>
      <c r="E101" s="73"/>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9"/>
      <c r="BX101" s="29"/>
      <c r="BY101" s="29"/>
      <c r="BZ101" s="28"/>
      <c r="CA101" s="28"/>
      <c r="CB101" s="28"/>
      <c r="CC101" s="28"/>
      <c r="CD101" s="28"/>
      <c r="CE101" s="28"/>
      <c r="CF101" s="28"/>
      <c r="CG101" s="28"/>
      <c r="CH101" s="28"/>
      <c r="CI101" s="28"/>
      <c r="CJ101" s="28"/>
      <c r="CK101" s="28"/>
      <c r="CL101" s="28"/>
      <c r="CM101" s="28"/>
      <c r="CN101" s="28"/>
      <c r="CO101" s="28"/>
      <c r="CP101" s="28"/>
      <c r="CQ101" s="29"/>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row>
    <row r="102" spans="1:179" s="36" customFormat="1">
      <c r="A102" s="74"/>
      <c r="D102" s="73"/>
      <c r="E102" s="73"/>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9"/>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row>
    <row r="103" spans="1:179" s="36" customFormat="1" ht="12" customHeight="1">
      <c r="A103" s="74"/>
      <c r="D103" s="73"/>
      <c r="E103" s="73"/>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9"/>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row>
    <row r="104" spans="1:179" s="36" customFormat="1">
      <c r="A104" s="74"/>
      <c r="D104" s="73"/>
      <c r="E104" s="73"/>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9"/>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row>
    <row r="105" spans="1:179" s="36" customFormat="1">
      <c r="A105" s="74"/>
      <c r="D105" s="73"/>
      <c r="E105" s="73"/>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9"/>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row>
    <row r="106" spans="1:179" s="36" customFormat="1">
      <c r="A106" s="74"/>
      <c r="D106" s="73"/>
      <c r="E106" s="73"/>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9"/>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row>
    <row r="107" spans="1:179" s="36" customFormat="1">
      <c r="A107" s="74"/>
      <c r="D107" s="73"/>
      <c r="E107" s="73"/>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9"/>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row>
    <row r="108" spans="1:179" s="36" customFormat="1">
      <c r="A108" s="74"/>
      <c r="D108" s="73"/>
      <c r="E108" s="73"/>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9"/>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row>
    <row r="109" spans="1:179" s="36" customFormat="1">
      <c r="A109" s="74"/>
      <c r="D109" s="73"/>
      <c r="E109" s="73"/>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9"/>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row>
    <row r="110" spans="1:179" s="36" customFormat="1">
      <c r="A110" s="74"/>
      <c r="D110" s="73"/>
      <c r="E110" s="73"/>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9"/>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row>
    <row r="111" spans="1:179" s="36" customFormat="1">
      <c r="A111" s="74"/>
      <c r="D111" s="73"/>
      <c r="E111" s="73"/>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9"/>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row>
    <row r="112" spans="1:179" s="36" customFormat="1">
      <c r="A112" s="74"/>
      <c r="D112" s="73"/>
      <c r="E112" s="73"/>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9"/>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row>
    <row r="113" spans="1:179" s="36" customFormat="1">
      <c r="A113" s="74"/>
      <c r="D113" s="73"/>
      <c r="E113" s="73"/>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9"/>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row>
    <row r="114" spans="1:179" s="36" customFormat="1">
      <c r="A114" s="74"/>
      <c r="D114" s="73"/>
      <c r="E114" s="73"/>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9"/>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row>
    <row r="115" spans="1:179" s="36" customFormat="1">
      <c r="A115" s="74"/>
      <c r="D115" s="73"/>
      <c r="E115" s="73"/>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9"/>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row>
    <row r="116" spans="1:179" s="36" customFormat="1">
      <c r="A116" s="74"/>
      <c r="D116" s="73"/>
      <c r="E116" s="73"/>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9"/>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row>
    <row r="117" spans="1:179" s="36" customFormat="1">
      <c r="A117" s="74"/>
      <c r="D117" s="73"/>
      <c r="E117" s="73"/>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9"/>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row>
    <row r="118" spans="1:179" s="36" customFormat="1">
      <c r="A118" s="74"/>
      <c r="D118" s="73"/>
      <c r="E118" s="73"/>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9"/>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row>
    <row r="119" spans="1:179" s="36" customFormat="1">
      <c r="A119" s="74"/>
      <c r="D119" s="73"/>
      <c r="E119" s="73"/>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9"/>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row>
    <row r="120" spans="1:179" s="36" customFormat="1">
      <c r="A120" s="74"/>
      <c r="D120" s="73"/>
      <c r="E120" s="73"/>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9"/>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row>
    <row r="121" spans="1:179" s="36" customFormat="1">
      <c r="A121" s="74"/>
      <c r="D121" s="73"/>
      <c r="E121" s="73"/>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9"/>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row>
    <row r="122" spans="1:179" s="36" customFormat="1">
      <c r="A122" s="74"/>
      <c r="D122" s="73"/>
      <c r="E122" s="73"/>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9"/>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row>
    <row r="123" spans="1:179" s="36" customFormat="1">
      <c r="A123" s="74"/>
      <c r="D123" s="73"/>
      <c r="E123" s="73"/>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9"/>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row>
    <row r="124" spans="1:179" s="36" customFormat="1">
      <c r="A124" s="74"/>
      <c r="D124" s="73"/>
      <c r="E124" s="73"/>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9"/>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row>
    <row r="125" spans="1:179" s="36" customFormat="1">
      <c r="A125" s="74"/>
      <c r="D125" s="73"/>
      <c r="E125" s="73"/>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9"/>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row>
    <row r="126" spans="1:179" s="36" customFormat="1">
      <c r="A126" s="74"/>
      <c r="D126" s="73"/>
      <c r="E126" s="73"/>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9"/>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row>
    <row r="127" spans="1:179" s="36" customFormat="1">
      <c r="A127" s="74"/>
      <c r="D127" s="73"/>
      <c r="E127" s="73"/>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9"/>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row>
    <row r="128" spans="1:179" s="36" customFormat="1">
      <c r="A128" s="74"/>
      <c r="D128" s="73"/>
      <c r="E128" s="73"/>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9"/>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row>
    <row r="129" spans="1:179" s="36" customFormat="1">
      <c r="A129" s="74"/>
      <c r="D129" s="73"/>
      <c r="E129" s="73"/>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9"/>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row>
    <row r="130" spans="1:179">
      <c r="CQ130" s="22"/>
    </row>
    <row r="131" spans="1:179">
      <c r="CQ131" s="22"/>
    </row>
    <row r="132" spans="1:179">
      <c r="CQ132" s="22"/>
    </row>
    <row r="133" spans="1:179" s="23" customFormat="1">
      <c r="A133" s="18"/>
      <c r="B133" s="21"/>
      <c r="C133" s="36"/>
      <c r="D133" s="78"/>
      <c r="E133" s="78"/>
      <c r="F133" s="21"/>
      <c r="G133" s="21"/>
      <c r="CQ133" s="22"/>
    </row>
    <row r="134" spans="1:179" s="23" customFormat="1">
      <c r="A134" s="18"/>
      <c r="B134" s="21"/>
      <c r="C134" s="36"/>
      <c r="D134" s="78"/>
      <c r="E134" s="78"/>
      <c r="F134" s="21"/>
      <c r="G134" s="21"/>
      <c r="CQ134" s="22"/>
    </row>
    <row r="135" spans="1:179" s="23" customFormat="1">
      <c r="A135" s="18"/>
      <c r="B135" s="21"/>
      <c r="C135" s="36"/>
      <c r="D135" s="78"/>
      <c r="E135" s="78"/>
      <c r="F135" s="21"/>
      <c r="G135" s="21"/>
      <c r="CQ135" s="22"/>
    </row>
    <row r="136" spans="1:179" s="23" customFormat="1">
      <c r="A136" s="18"/>
      <c r="B136" s="21"/>
      <c r="C136" s="36"/>
      <c r="D136" s="78"/>
      <c r="E136" s="78"/>
      <c r="F136" s="21"/>
      <c r="G136" s="21"/>
      <c r="CQ136" s="22"/>
    </row>
    <row r="137" spans="1:179" s="23" customFormat="1">
      <c r="A137" s="18"/>
      <c r="B137" s="21"/>
      <c r="C137" s="36"/>
      <c r="D137" s="78"/>
      <c r="E137" s="78"/>
      <c r="F137" s="21"/>
      <c r="G137" s="21"/>
      <c r="CQ137" s="22"/>
    </row>
    <row r="138" spans="1:179" s="23" customFormat="1">
      <c r="A138" s="18"/>
      <c r="B138" s="21"/>
      <c r="C138" s="36"/>
      <c r="D138" s="78"/>
      <c r="E138" s="78"/>
      <c r="F138" s="21"/>
      <c r="G138" s="21"/>
      <c r="CQ138" s="22"/>
    </row>
    <row r="139" spans="1:179" s="23" customFormat="1">
      <c r="A139" s="18"/>
      <c r="B139" s="21"/>
      <c r="C139" s="36"/>
      <c r="D139" s="78"/>
      <c r="E139" s="78"/>
      <c r="F139" s="21"/>
      <c r="G139" s="21"/>
      <c r="CQ139" s="22"/>
    </row>
    <row r="140" spans="1:179" s="23" customFormat="1">
      <c r="A140" s="18"/>
      <c r="B140" s="21"/>
      <c r="C140" s="36"/>
      <c r="D140" s="78"/>
      <c r="E140" s="78"/>
      <c r="F140" s="21"/>
      <c r="G140" s="21"/>
      <c r="CQ140" s="22"/>
    </row>
    <row r="141" spans="1:179" s="23" customFormat="1">
      <c r="A141" s="18"/>
      <c r="B141" s="21"/>
      <c r="C141" s="36"/>
      <c r="D141" s="78"/>
      <c r="E141" s="78"/>
      <c r="F141" s="21"/>
      <c r="G141" s="21"/>
      <c r="CQ141" s="22"/>
    </row>
    <row r="142" spans="1:179" s="23" customFormat="1">
      <c r="A142" s="18"/>
      <c r="B142" s="21"/>
      <c r="C142" s="36"/>
      <c r="D142" s="78"/>
      <c r="E142" s="78"/>
      <c r="F142" s="21"/>
      <c r="G142" s="21"/>
      <c r="CQ142" s="22"/>
    </row>
    <row r="143" spans="1:179" s="23" customFormat="1">
      <c r="A143" s="18"/>
      <c r="B143" s="21"/>
      <c r="C143" s="36"/>
      <c r="D143" s="78"/>
      <c r="E143" s="78"/>
      <c r="F143" s="21"/>
      <c r="G143" s="21"/>
      <c r="CQ143" s="22"/>
    </row>
    <row r="144" spans="1:179" s="23" customFormat="1">
      <c r="A144" s="18"/>
      <c r="B144" s="21"/>
      <c r="C144" s="36"/>
      <c r="D144" s="78"/>
      <c r="E144" s="78"/>
      <c r="F144" s="21"/>
      <c r="G144" s="21"/>
      <c r="CQ144" s="22"/>
    </row>
    <row r="145" spans="1:95" s="23" customFormat="1">
      <c r="A145" s="18"/>
      <c r="B145" s="21"/>
      <c r="C145" s="36"/>
      <c r="D145" s="78"/>
      <c r="E145" s="78"/>
      <c r="F145" s="21"/>
      <c r="G145" s="21"/>
      <c r="CQ145" s="22"/>
    </row>
    <row r="146" spans="1:95" s="23" customFormat="1">
      <c r="A146" s="18"/>
      <c r="B146" s="21"/>
      <c r="C146" s="36"/>
      <c r="D146" s="78"/>
      <c r="E146" s="78"/>
      <c r="F146" s="21"/>
      <c r="G146" s="21"/>
      <c r="CQ146" s="22"/>
    </row>
    <row r="147" spans="1:95" s="23" customFormat="1">
      <c r="A147" s="18"/>
      <c r="B147" s="21"/>
      <c r="C147" s="36"/>
      <c r="D147" s="78"/>
      <c r="E147" s="78"/>
      <c r="F147" s="21"/>
      <c r="G147" s="21"/>
      <c r="CQ147" s="22"/>
    </row>
    <row r="148" spans="1:95" s="23" customFormat="1">
      <c r="A148" s="18"/>
      <c r="B148" s="21"/>
      <c r="C148" s="36"/>
      <c r="D148" s="78"/>
      <c r="E148" s="78"/>
      <c r="F148" s="21"/>
      <c r="G148" s="21"/>
      <c r="CQ148" s="22"/>
    </row>
    <row r="149" spans="1:95" s="23" customFormat="1">
      <c r="A149" s="18"/>
      <c r="B149" s="21"/>
      <c r="C149" s="36"/>
      <c r="D149" s="78"/>
      <c r="E149" s="78"/>
      <c r="F149" s="21"/>
      <c r="G149" s="21"/>
      <c r="CQ149" s="22"/>
    </row>
  </sheetData>
  <protectedRanges>
    <protectedRange sqref="C83:C84 C67:C79 C59 E86:G88 F83:G85 C30:C48 C52:C53 F67:G76 F78:G79 C19:C27 F59:G59 F30:G48 F52:G52 F19:G24 F26:G27 D25:G25 D53:G53 C55:H55 C62:G63 D77:H77" name="Zonă1" securityDescriptor="O:WDG:WDD:(A;;CC;;;AN)(A;;CC;;;AU)(A;;CC;;;WD)"/>
  </protectedRanges>
  <mergeCells count="34">
    <mergeCell ref="AF6:AJ6"/>
    <mergeCell ref="I6:K6"/>
    <mergeCell ref="L6:P6"/>
    <mergeCell ref="Q6:U6"/>
    <mergeCell ref="V6:Z6"/>
    <mergeCell ref="AA6:AE6"/>
    <mergeCell ref="CN6:CR6"/>
    <mergeCell ref="AK6:AO6"/>
    <mergeCell ref="AP6:AT6"/>
    <mergeCell ref="AU6:AY6"/>
    <mergeCell ref="AZ6:BD6"/>
    <mergeCell ref="BE6:BI6"/>
    <mergeCell ref="BJ6:BN6"/>
    <mergeCell ref="BO6:BS6"/>
    <mergeCell ref="BT6:BX6"/>
    <mergeCell ref="BY6:CC6"/>
    <mergeCell ref="CD6:CH6"/>
    <mergeCell ref="CI6:CM6"/>
    <mergeCell ref="FA6:FE6"/>
    <mergeCell ref="FF6:FJ6"/>
    <mergeCell ref="I7:J7"/>
    <mergeCell ref="A89:B89"/>
    <mergeCell ref="DW6:EA6"/>
    <mergeCell ref="EB6:EF6"/>
    <mergeCell ref="EG6:EK6"/>
    <mergeCell ref="EL6:EP6"/>
    <mergeCell ref="EQ6:EU6"/>
    <mergeCell ref="EV6:EZ6"/>
    <mergeCell ref="CS6:CW6"/>
    <mergeCell ref="CX6:DB6"/>
    <mergeCell ref="DC6:DG6"/>
    <mergeCell ref="DH6:DL6"/>
    <mergeCell ref="DM6:DQ6"/>
    <mergeCell ref="DR6:DV6"/>
  </mergeCells>
  <pageMargins left="0.75" right="0.75" top="1" bottom="1" header="0.5" footer="0.5"/>
  <pageSetup scale="73" orientation="portrait" r:id="rId1"/>
  <headerFooter alignWithMargins="0"/>
  <colBreaks count="1" manualBreakCount="1">
    <brk id="7" max="9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U185"/>
  <sheetViews>
    <sheetView tabSelected="1" topLeftCell="B1" zoomScale="87" zoomScaleNormal="87" workbookViewId="0">
      <pane xSplit="2" ySplit="8" topLeftCell="D9" activePane="bottomRight" state="frozen"/>
      <selection activeCell="C170" sqref="C170:H175"/>
      <selection pane="topRight" activeCell="C170" sqref="C170:H175"/>
      <selection pane="bottomLeft" activeCell="C170" sqref="C170:H175"/>
      <selection pane="bottomRight" activeCell="H179" sqref="H179"/>
    </sheetView>
  </sheetViews>
  <sheetFormatPr defaultRowHeight="15"/>
  <cols>
    <col min="1" max="1" width="31.28515625" style="1" bestFit="1" customWidth="1"/>
    <col min="2" max="2" width="71.28515625" style="4" customWidth="1"/>
    <col min="3" max="3" width="7.85546875" style="4" customWidth="1"/>
    <col min="4" max="4" width="16.7109375" style="4" customWidth="1"/>
    <col min="5" max="5" width="16" style="4" customWidth="1"/>
    <col min="6" max="6" width="11.5703125" style="4" hidden="1" customWidth="1"/>
    <col min="7" max="7" width="16.140625" style="4" customWidth="1"/>
    <col min="8" max="8" width="16" style="4" customWidth="1"/>
    <col min="9" max="9" width="13.5703125" style="4" customWidth="1"/>
    <col min="10" max="10" width="15.5703125" style="4" bestFit="1" customWidth="1"/>
    <col min="11" max="11" width="14.85546875" style="5" customWidth="1"/>
    <col min="12" max="12" width="9.85546875" style="5" hidden="1" customWidth="1"/>
    <col min="13" max="13" width="11.42578125" style="5" bestFit="1" customWidth="1"/>
    <col min="14" max="14" width="6.42578125" style="5" bestFit="1" customWidth="1"/>
    <col min="15" max="15" width="12.140625" style="5" bestFit="1" customWidth="1"/>
    <col min="16" max="16" width="10.7109375" style="5" customWidth="1"/>
    <col min="17" max="17" width="9.140625" style="5"/>
    <col min="18" max="18" width="4.5703125" style="5" bestFit="1" customWidth="1"/>
    <col min="19" max="16384" width="9.140625" style="5"/>
  </cols>
  <sheetData>
    <row r="1" spans="1:19">
      <c r="B1" s="4" t="s">
        <v>373</v>
      </c>
    </row>
    <row r="2" spans="1:19">
      <c r="B2" s="5"/>
    </row>
    <row r="3" spans="1:19" ht="17.25">
      <c r="B3" s="2" t="s">
        <v>376</v>
      </c>
      <c r="C3" s="3"/>
    </row>
    <row r="4" spans="1:19">
      <c r="B4" s="3"/>
      <c r="C4" s="3"/>
    </row>
    <row r="5" spans="1:19">
      <c r="B5" s="3"/>
      <c r="C5" s="3"/>
    </row>
    <row r="6" spans="1:19">
      <c r="D6" s="6"/>
      <c r="E6" s="6"/>
      <c r="F6" s="6"/>
      <c r="H6" s="7" t="s">
        <v>371</v>
      </c>
      <c r="I6" s="8"/>
      <c r="J6" s="7"/>
    </row>
    <row r="7" spans="1:19" s="14" customFormat="1" ht="75">
      <c r="A7" s="9" t="s">
        <v>0</v>
      </c>
      <c r="B7" s="10" t="s">
        <v>1</v>
      </c>
      <c r="C7" s="10"/>
      <c r="D7" s="10" t="s">
        <v>2</v>
      </c>
      <c r="E7" s="11" t="s">
        <v>3</v>
      </c>
      <c r="F7" s="11" t="s">
        <v>4</v>
      </c>
      <c r="G7" s="10" t="s">
        <v>5</v>
      </c>
      <c r="H7" s="10" t="s">
        <v>6</v>
      </c>
      <c r="I7" s="12"/>
      <c r="J7" s="12"/>
      <c r="K7" s="13"/>
      <c r="L7" s="13"/>
    </row>
    <row r="8" spans="1:19" s="91" customFormat="1" ht="18">
      <c r="A8" s="86"/>
      <c r="B8" s="87" t="s">
        <v>7</v>
      </c>
      <c r="C8" s="87"/>
      <c r="D8" s="88">
        <v>1</v>
      </c>
      <c r="E8" s="88">
        <v>2</v>
      </c>
      <c r="F8" s="88">
        <v>3</v>
      </c>
      <c r="G8" s="88">
        <v>4</v>
      </c>
      <c r="H8" s="88" t="s">
        <v>8</v>
      </c>
      <c r="I8" s="89"/>
      <c r="J8" s="89"/>
      <c r="K8" s="90"/>
    </row>
    <row r="9" spans="1:19" s="99" customFormat="1" ht="16.5" customHeight="1">
      <c r="A9" s="92" t="s">
        <v>9</v>
      </c>
      <c r="B9" s="93" t="s">
        <v>10</v>
      </c>
      <c r="C9" s="94">
        <f t="shared" ref="C9:H9" si="0">+C10+C17</f>
        <v>0</v>
      </c>
      <c r="D9" s="95">
        <f t="shared" si="0"/>
        <v>257894640</v>
      </c>
      <c r="E9" s="95">
        <f t="shared" si="0"/>
        <v>263834120</v>
      </c>
      <c r="F9" s="95">
        <f t="shared" si="0"/>
        <v>0</v>
      </c>
      <c r="G9" s="95">
        <f t="shared" si="0"/>
        <v>263395702.67999998</v>
      </c>
      <c r="H9" s="95">
        <f t="shared" si="0"/>
        <v>24868637.460000008</v>
      </c>
      <c r="I9" s="96"/>
      <c r="J9" s="96"/>
      <c r="K9" s="90"/>
      <c r="L9" s="97"/>
      <c r="M9" s="97"/>
      <c r="N9" s="97"/>
      <c r="O9" s="97"/>
      <c r="P9" s="98"/>
      <c r="Q9" s="98"/>
      <c r="R9" s="98"/>
      <c r="S9" s="98"/>
    </row>
    <row r="10" spans="1:19" s="99" customFormat="1" ht="18">
      <c r="A10" s="92" t="s">
        <v>11</v>
      </c>
      <c r="B10" s="100" t="s">
        <v>12</v>
      </c>
      <c r="C10" s="101">
        <f t="shared" ref="C10:H10" si="1">+C11+C12+C15+C13+C14+C16+C166</f>
        <v>0</v>
      </c>
      <c r="D10" s="102">
        <f t="shared" si="1"/>
        <v>257855640</v>
      </c>
      <c r="E10" s="102">
        <f t="shared" si="1"/>
        <v>263795120</v>
      </c>
      <c r="F10" s="102">
        <f t="shared" si="1"/>
        <v>0</v>
      </c>
      <c r="G10" s="102">
        <f t="shared" si="1"/>
        <v>263356702.67999998</v>
      </c>
      <c r="H10" s="102">
        <f t="shared" si="1"/>
        <v>24829637.460000008</v>
      </c>
      <c r="I10" s="96"/>
      <c r="J10" s="96"/>
      <c r="K10" s="90"/>
      <c r="L10" s="97"/>
      <c r="M10" s="97"/>
      <c r="N10" s="97"/>
      <c r="O10" s="97"/>
      <c r="P10" s="98"/>
      <c r="Q10" s="98"/>
      <c r="R10" s="98"/>
      <c r="S10" s="98"/>
    </row>
    <row r="11" spans="1:19" s="99" customFormat="1" ht="18">
      <c r="A11" s="92" t="s">
        <v>13</v>
      </c>
      <c r="B11" s="100" t="s">
        <v>14</v>
      </c>
      <c r="C11" s="101">
        <f t="shared" ref="C11:H11" si="2">+C24</f>
        <v>0</v>
      </c>
      <c r="D11" s="102">
        <f t="shared" si="2"/>
        <v>0</v>
      </c>
      <c r="E11" s="102">
        <f t="shared" si="2"/>
        <v>4630460</v>
      </c>
      <c r="F11" s="102">
        <f t="shared" si="2"/>
        <v>0</v>
      </c>
      <c r="G11" s="102">
        <f t="shared" si="2"/>
        <v>4629806</v>
      </c>
      <c r="H11" s="102">
        <f t="shared" si="2"/>
        <v>400900</v>
      </c>
      <c r="I11" s="96"/>
      <c r="J11" s="96"/>
      <c r="K11" s="90"/>
      <c r="L11" s="97"/>
      <c r="M11" s="97"/>
      <c r="N11" s="97"/>
      <c r="O11" s="97"/>
      <c r="P11" s="98"/>
      <c r="Q11" s="98"/>
      <c r="R11" s="98"/>
      <c r="S11" s="98"/>
    </row>
    <row r="12" spans="1:19" s="99" customFormat="1" ht="16.5" customHeight="1">
      <c r="A12" s="92" t="s">
        <v>15</v>
      </c>
      <c r="B12" s="100" t="s">
        <v>16</v>
      </c>
      <c r="C12" s="101">
        <f t="shared" ref="C12:H12" si="3">+C38</f>
        <v>0</v>
      </c>
      <c r="D12" s="102">
        <f t="shared" si="3"/>
        <v>223346510</v>
      </c>
      <c r="E12" s="102">
        <f t="shared" si="3"/>
        <v>208547010</v>
      </c>
      <c r="F12" s="102">
        <f t="shared" si="3"/>
        <v>0</v>
      </c>
      <c r="G12" s="102">
        <f t="shared" si="3"/>
        <v>208359966.16999999</v>
      </c>
      <c r="H12" s="102">
        <f t="shared" si="3"/>
        <v>19077714.880000006</v>
      </c>
      <c r="I12" s="96"/>
      <c r="J12" s="96"/>
      <c r="K12" s="90"/>
      <c r="L12" s="97"/>
      <c r="M12" s="97"/>
      <c r="N12" s="97"/>
      <c r="O12" s="97"/>
      <c r="P12" s="98"/>
      <c r="Q12" s="98"/>
      <c r="R12" s="98"/>
      <c r="S12" s="98"/>
    </row>
    <row r="13" spans="1:19" s="99" customFormat="1" ht="18">
      <c r="A13" s="92"/>
      <c r="B13" s="100" t="s">
        <v>17</v>
      </c>
      <c r="C13" s="101">
        <f t="shared" ref="C13:H13" si="4">+C65</f>
        <v>0</v>
      </c>
      <c r="D13" s="102">
        <f t="shared" si="4"/>
        <v>0</v>
      </c>
      <c r="E13" s="102">
        <f t="shared" si="4"/>
        <v>0</v>
      </c>
      <c r="F13" s="102">
        <f t="shared" si="4"/>
        <v>0</v>
      </c>
      <c r="G13" s="102">
        <f t="shared" si="4"/>
        <v>0</v>
      </c>
      <c r="H13" s="102">
        <f t="shared" si="4"/>
        <v>0</v>
      </c>
      <c r="I13" s="96"/>
      <c r="J13" s="96"/>
      <c r="K13" s="90"/>
      <c r="L13" s="97"/>
      <c r="M13" s="97"/>
      <c r="N13" s="97"/>
      <c r="O13" s="97"/>
      <c r="P13" s="98"/>
      <c r="Q13" s="98"/>
      <c r="R13" s="98"/>
      <c r="S13" s="98"/>
    </row>
    <row r="14" spans="1:19" s="99" customFormat="1" ht="36">
      <c r="A14" s="92"/>
      <c r="B14" s="100" t="s">
        <v>18</v>
      </c>
      <c r="C14" s="101">
        <f t="shared" ref="C14:H14" si="5">C167</f>
        <v>0</v>
      </c>
      <c r="D14" s="102">
        <f t="shared" si="5"/>
        <v>34509130</v>
      </c>
      <c r="E14" s="102">
        <f t="shared" si="5"/>
        <v>34509130</v>
      </c>
      <c r="F14" s="102">
        <f t="shared" si="5"/>
        <v>0</v>
      </c>
      <c r="G14" s="102">
        <f t="shared" si="5"/>
        <v>34502786.600000001</v>
      </c>
      <c r="H14" s="102">
        <f t="shared" si="5"/>
        <v>3450900.05</v>
      </c>
      <c r="I14" s="96"/>
      <c r="J14" s="96"/>
      <c r="K14" s="90"/>
      <c r="L14" s="97"/>
      <c r="M14" s="97"/>
      <c r="N14" s="97"/>
      <c r="O14" s="97"/>
      <c r="P14" s="98"/>
      <c r="Q14" s="98"/>
      <c r="R14" s="98"/>
      <c r="S14" s="98"/>
    </row>
    <row r="15" spans="1:19" s="99" customFormat="1" ht="16.5" customHeight="1">
      <c r="A15" s="92" t="s">
        <v>19</v>
      </c>
      <c r="B15" s="100" t="s">
        <v>20</v>
      </c>
      <c r="C15" s="101">
        <f t="shared" ref="C15:H15" si="6">C175</f>
        <v>0</v>
      </c>
      <c r="D15" s="102">
        <f t="shared" si="6"/>
        <v>0</v>
      </c>
      <c r="E15" s="102">
        <f t="shared" si="6"/>
        <v>16108520</v>
      </c>
      <c r="F15" s="102">
        <f t="shared" si="6"/>
        <v>0</v>
      </c>
      <c r="G15" s="102">
        <f t="shared" si="6"/>
        <v>16099865</v>
      </c>
      <c r="H15" s="102">
        <f t="shared" si="6"/>
        <v>1909866</v>
      </c>
      <c r="I15" s="96"/>
      <c r="J15" s="96"/>
      <c r="K15" s="90"/>
      <c r="L15" s="97"/>
      <c r="M15" s="97"/>
      <c r="N15" s="97"/>
      <c r="O15" s="97"/>
      <c r="P15" s="98"/>
      <c r="Q15" s="98"/>
      <c r="R15" s="98"/>
      <c r="S15" s="98"/>
    </row>
    <row r="16" spans="1:19" s="99" customFormat="1" ht="16.5" customHeight="1">
      <c r="A16" s="92" t="s">
        <v>21</v>
      </c>
      <c r="B16" s="100" t="s">
        <v>21</v>
      </c>
      <c r="C16" s="101">
        <f t="shared" ref="C16:H16" si="7">C68</f>
        <v>0</v>
      </c>
      <c r="D16" s="102">
        <f t="shared" si="7"/>
        <v>0</v>
      </c>
      <c r="E16" s="102">
        <f t="shared" si="7"/>
        <v>0</v>
      </c>
      <c r="F16" s="102">
        <f t="shared" si="7"/>
        <v>0</v>
      </c>
      <c r="G16" s="102">
        <f t="shared" si="7"/>
        <v>0</v>
      </c>
      <c r="H16" s="102">
        <f t="shared" si="7"/>
        <v>0</v>
      </c>
      <c r="I16" s="96"/>
      <c r="J16" s="96"/>
      <c r="K16" s="90"/>
      <c r="L16" s="97"/>
      <c r="M16" s="97"/>
      <c r="N16" s="97"/>
      <c r="O16" s="97"/>
      <c r="P16" s="98"/>
      <c r="Q16" s="98"/>
      <c r="R16" s="98"/>
      <c r="S16" s="98"/>
    </row>
    <row r="17" spans="1:255" s="99" customFormat="1" ht="16.5" customHeight="1">
      <c r="A17" s="92" t="s">
        <v>22</v>
      </c>
      <c r="B17" s="100" t="s">
        <v>23</v>
      </c>
      <c r="C17" s="101">
        <f>C71</f>
        <v>0</v>
      </c>
      <c r="D17" s="102">
        <f t="shared" ref="D17:H18" si="8">D71</f>
        <v>39000</v>
      </c>
      <c r="E17" s="102">
        <f t="shared" si="8"/>
        <v>39000</v>
      </c>
      <c r="F17" s="102">
        <f t="shared" si="8"/>
        <v>0</v>
      </c>
      <c r="G17" s="102">
        <f t="shared" si="8"/>
        <v>39000</v>
      </c>
      <c r="H17" s="102">
        <f t="shared" si="8"/>
        <v>39000</v>
      </c>
      <c r="I17" s="96"/>
      <c r="J17" s="96"/>
      <c r="K17" s="90"/>
      <c r="L17" s="97"/>
      <c r="M17" s="97"/>
      <c r="N17" s="97"/>
      <c r="O17" s="97"/>
      <c r="P17" s="98"/>
      <c r="Q17" s="98"/>
      <c r="R17" s="98"/>
      <c r="S17" s="98"/>
    </row>
    <row r="18" spans="1:255" s="99" customFormat="1" ht="16.5" customHeight="1">
      <c r="A18" s="92" t="s">
        <v>24</v>
      </c>
      <c r="B18" s="100" t="s">
        <v>25</v>
      </c>
      <c r="C18" s="101">
        <f>C72</f>
        <v>0</v>
      </c>
      <c r="D18" s="102">
        <f t="shared" si="8"/>
        <v>39000</v>
      </c>
      <c r="E18" s="102">
        <f t="shared" si="8"/>
        <v>39000</v>
      </c>
      <c r="F18" s="102">
        <f t="shared" si="8"/>
        <v>0</v>
      </c>
      <c r="G18" s="102">
        <f t="shared" si="8"/>
        <v>39000</v>
      </c>
      <c r="H18" s="102">
        <f t="shared" si="8"/>
        <v>39000</v>
      </c>
      <c r="I18" s="96"/>
      <c r="J18" s="96"/>
      <c r="K18" s="90"/>
      <c r="L18" s="97"/>
      <c r="M18" s="97"/>
      <c r="N18" s="97"/>
      <c r="O18" s="97"/>
      <c r="P18" s="98"/>
      <c r="Q18" s="98"/>
      <c r="R18" s="98"/>
      <c r="S18" s="98"/>
    </row>
    <row r="19" spans="1:255" s="99" customFormat="1" ht="36">
      <c r="A19" s="92"/>
      <c r="B19" s="100" t="s">
        <v>26</v>
      </c>
      <c r="C19" s="101">
        <f t="shared" ref="C19:H19" si="9">C166+C181</f>
        <v>0</v>
      </c>
      <c r="D19" s="102">
        <f t="shared" si="9"/>
        <v>0</v>
      </c>
      <c r="E19" s="102">
        <f t="shared" si="9"/>
        <v>0</v>
      </c>
      <c r="F19" s="102">
        <f t="shared" si="9"/>
        <v>0</v>
      </c>
      <c r="G19" s="102">
        <f t="shared" si="9"/>
        <v>-244367.09</v>
      </c>
      <c r="H19" s="102">
        <f t="shared" si="9"/>
        <v>-18389.47</v>
      </c>
      <c r="I19" s="96"/>
      <c r="J19" s="96"/>
      <c r="K19" s="90"/>
      <c r="L19" s="97"/>
      <c r="M19" s="97"/>
      <c r="N19" s="97"/>
      <c r="O19" s="97"/>
      <c r="P19" s="98"/>
      <c r="Q19" s="98"/>
      <c r="R19" s="98"/>
      <c r="S19" s="98"/>
    </row>
    <row r="20" spans="1:255" s="99" customFormat="1" ht="16.5" customHeight="1">
      <c r="A20" s="92" t="s">
        <v>27</v>
      </c>
      <c r="B20" s="100" t="s">
        <v>28</v>
      </c>
      <c r="C20" s="101">
        <f t="shared" ref="C20:H20" si="10">+C21+C17</f>
        <v>0</v>
      </c>
      <c r="D20" s="102">
        <f t="shared" si="10"/>
        <v>257894640</v>
      </c>
      <c r="E20" s="102">
        <f t="shared" si="10"/>
        <v>263834120</v>
      </c>
      <c r="F20" s="102">
        <f t="shared" si="10"/>
        <v>0</v>
      </c>
      <c r="G20" s="102">
        <f t="shared" si="10"/>
        <v>263395702.67999998</v>
      </c>
      <c r="H20" s="102">
        <f t="shared" si="10"/>
        <v>24868637.460000008</v>
      </c>
      <c r="I20" s="96"/>
      <c r="J20" s="96"/>
      <c r="K20" s="90"/>
      <c r="L20" s="97"/>
      <c r="M20" s="97"/>
      <c r="N20" s="97"/>
      <c r="O20" s="97"/>
      <c r="P20" s="98"/>
      <c r="Q20" s="98"/>
      <c r="R20" s="98"/>
      <c r="S20" s="98"/>
    </row>
    <row r="21" spans="1:255" s="99" customFormat="1" ht="16.5" customHeight="1">
      <c r="A21" s="92" t="s">
        <v>29</v>
      </c>
      <c r="B21" s="100" t="s">
        <v>12</v>
      </c>
      <c r="C21" s="101">
        <f t="shared" ref="C21:H21" si="11">C11+C12+C13+C14+C15+C16+C166</f>
        <v>0</v>
      </c>
      <c r="D21" s="102">
        <f t="shared" si="11"/>
        <v>257855640</v>
      </c>
      <c r="E21" s="102">
        <f t="shared" si="11"/>
        <v>263795120</v>
      </c>
      <c r="F21" s="102">
        <f t="shared" si="11"/>
        <v>0</v>
      </c>
      <c r="G21" s="102">
        <f t="shared" si="11"/>
        <v>263356702.67999998</v>
      </c>
      <c r="H21" s="102">
        <f t="shared" si="11"/>
        <v>24829637.460000008</v>
      </c>
      <c r="I21" s="96"/>
      <c r="J21" s="96"/>
      <c r="K21" s="90"/>
      <c r="L21" s="97"/>
      <c r="M21" s="97"/>
      <c r="N21" s="97"/>
      <c r="O21" s="97"/>
      <c r="P21" s="98"/>
      <c r="Q21" s="98"/>
      <c r="R21" s="98"/>
      <c r="S21" s="98"/>
    </row>
    <row r="22" spans="1:255" s="99" customFormat="1" ht="18">
      <c r="A22" s="92"/>
      <c r="B22" s="100" t="s">
        <v>30</v>
      </c>
      <c r="C22" s="101">
        <f t="shared" ref="C22:H22" si="12">+C23+C70+C166</f>
        <v>0</v>
      </c>
      <c r="D22" s="102">
        <f t="shared" si="12"/>
        <v>257894640</v>
      </c>
      <c r="E22" s="102">
        <f t="shared" si="12"/>
        <v>247725600</v>
      </c>
      <c r="F22" s="102">
        <f t="shared" si="12"/>
        <v>0</v>
      </c>
      <c r="G22" s="102">
        <f t="shared" si="12"/>
        <v>247295837.67999998</v>
      </c>
      <c r="H22" s="102">
        <f t="shared" si="12"/>
        <v>22958771.460000008</v>
      </c>
      <c r="I22" s="96"/>
      <c r="J22" s="96"/>
      <c r="K22" s="90"/>
      <c r="L22" s="97"/>
      <c r="M22" s="97"/>
      <c r="N22" s="97"/>
      <c r="O22" s="97"/>
      <c r="P22" s="98"/>
      <c r="Q22" s="98"/>
      <c r="R22" s="98"/>
      <c r="S22" s="98"/>
    </row>
    <row r="23" spans="1:255" s="99" customFormat="1" ht="16.5" customHeight="1">
      <c r="A23" s="92" t="s">
        <v>19</v>
      </c>
      <c r="B23" s="100" t="s">
        <v>12</v>
      </c>
      <c r="C23" s="101">
        <f t="shared" ref="C23:H23" si="13">+C24+C38+C65+C167+C68</f>
        <v>0</v>
      </c>
      <c r="D23" s="102">
        <f t="shared" si="13"/>
        <v>257855640</v>
      </c>
      <c r="E23" s="102">
        <f t="shared" si="13"/>
        <v>247686600</v>
      </c>
      <c r="F23" s="102">
        <f t="shared" si="13"/>
        <v>0</v>
      </c>
      <c r="G23" s="102">
        <f t="shared" si="13"/>
        <v>247492558.76999998</v>
      </c>
      <c r="H23" s="102">
        <f t="shared" si="13"/>
        <v>22929514.930000007</v>
      </c>
      <c r="I23" s="96"/>
      <c r="J23" s="96"/>
      <c r="K23" s="90"/>
      <c r="L23" s="97"/>
      <c r="M23" s="97"/>
      <c r="N23" s="97"/>
      <c r="O23" s="97"/>
      <c r="P23" s="98"/>
      <c r="Q23" s="98"/>
      <c r="R23" s="98"/>
      <c r="S23" s="98"/>
    </row>
    <row r="24" spans="1:255" s="99" customFormat="1" ht="18">
      <c r="A24" s="92" t="s">
        <v>31</v>
      </c>
      <c r="B24" s="100" t="s">
        <v>14</v>
      </c>
      <c r="C24" s="101">
        <f t="shared" ref="C24:H24" si="14">+C25+C32</f>
        <v>0</v>
      </c>
      <c r="D24" s="102">
        <f t="shared" si="14"/>
        <v>0</v>
      </c>
      <c r="E24" s="102">
        <f t="shared" si="14"/>
        <v>4630460</v>
      </c>
      <c r="F24" s="102">
        <f t="shared" si="14"/>
        <v>0</v>
      </c>
      <c r="G24" s="102">
        <f t="shared" si="14"/>
        <v>4629806</v>
      </c>
      <c r="H24" s="102">
        <f t="shared" si="14"/>
        <v>400900</v>
      </c>
      <c r="I24" s="96"/>
      <c r="J24" s="96"/>
      <c r="K24" s="90"/>
      <c r="L24" s="97"/>
      <c r="M24" s="97"/>
      <c r="N24" s="97"/>
      <c r="O24" s="97"/>
      <c r="P24" s="98"/>
      <c r="Q24" s="98"/>
      <c r="R24" s="98"/>
      <c r="S24" s="98"/>
    </row>
    <row r="25" spans="1:255" s="99" customFormat="1" ht="18">
      <c r="A25" s="103" t="s">
        <v>32</v>
      </c>
      <c r="B25" s="100" t="s">
        <v>33</v>
      </c>
      <c r="C25" s="101">
        <f t="shared" ref="C25:H25" si="15">C26+C27+C28+C29+C30</f>
        <v>0</v>
      </c>
      <c r="D25" s="102">
        <f t="shared" si="15"/>
        <v>0</v>
      </c>
      <c r="E25" s="102">
        <f t="shared" si="15"/>
        <v>3785750</v>
      </c>
      <c r="F25" s="102">
        <f t="shared" si="15"/>
        <v>0</v>
      </c>
      <c r="G25" s="102">
        <f t="shared" si="15"/>
        <v>3785304</v>
      </c>
      <c r="H25" s="102">
        <f t="shared" si="15"/>
        <v>329404</v>
      </c>
      <c r="I25" s="96"/>
      <c r="J25" s="96"/>
      <c r="K25" s="90"/>
      <c r="L25" s="97"/>
      <c r="M25" s="97"/>
      <c r="N25" s="97"/>
      <c r="O25" s="97"/>
      <c r="P25" s="98"/>
      <c r="Q25" s="98"/>
      <c r="R25" s="98"/>
      <c r="S25" s="98"/>
    </row>
    <row r="26" spans="1:255" s="99" customFormat="1" ht="16.5" customHeight="1">
      <c r="A26" s="92" t="s">
        <v>34</v>
      </c>
      <c r="B26" s="104" t="s">
        <v>35</v>
      </c>
      <c r="C26" s="105"/>
      <c r="D26" s="106"/>
      <c r="E26" s="106">
        <v>3730870</v>
      </c>
      <c r="F26" s="106"/>
      <c r="G26" s="107">
        <v>3730819</v>
      </c>
      <c r="H26" s="107">
        <v>318546</v>
      </c>
      <c r="I26" s="96"/>
      <c r="J26" s="108"/>
      <c r="K26" s="90"/>
      <c r="L26" s="97"/>
      <c r="M26" s="97"/>
      <c r="N26" s="97"/>
      <c r="O26" s="97"/>
      <c r="P26" s="98"/>
      <c r="Q26" s="98"/>
      <c r="R26" s="98"/>
      <c r="S26" s="98"/>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c r="IU26" s="91"/>
    </row>
    <row r="27" spans="1:255" s="99" customFormat="1" ht="18">
      <c r="A27" s="92"/>
      <c r="B27" s="109" t="s">
        <v>36</v>
      </c>
      <c r="C27" s="105"/>
      <c r="D27" s="106">
        <v>0</v>
      </c>
      <c r="E27" s="106">
        <v>18090</v>
      </c>
      <c r="F27" s="106"/>
      <c r="G27" s="107">
        <v>17900</v>
      </c>
      <c r="H27" s="107">
        <v>1611</v>
      </c>
      <c r="I27" s="96"/>
      <c r="J27" s="108"/>
      <c r="K27" s="90"/>
      <c r="L27" s="97"/>
      <c r="M27" s="97"/>
      <c r="N27" s="97"/>
      <c r="O27" s="97"/>
      <c r="P27" s="98"/>
      <c r="Q27" s="98"/>
      <c r="R27" s="98"/>
      <c r="S27" s="98"/>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row>
    <row r="28" spans="1:255" s="99" customFormat="1" ht="16.5" customHeight="1">
      <c r="A28" s="92" t="s">
        <v>37</v>
      </c>
      <c r="B28" s="109" t="s">
        <v>38</v>
      </c>
      <c r="C28" s="105"/>
      <c r="D28" s="106">
        <v>0</v>
      </c>
      <c r="E28" s="106">
        <v>1020</v>
      </c>
      <c r="F28" s="106"/>
      <c r="G28" s="107">
        <v>816</v>
      </c>
      <c r="H28" s="107">
        <v>68</v>
      </c>
      <c r="I28" s="96"/>
      <c r="J28" s="108"/>
      <c r="K28" s="90"/>
      <c r="L28" s="97"/>
      <c r="M28" s="97"/>
      <c r="N28" s="97"/>
      <c r="O28" s="97"/>
      <c r="P28" s="98"/>
      <c r="Q28" s="98"/>
      <c r="R28" s="98"/>
      <c r="S28" s="98"/>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row>
    <row r="29" spans="1:255" s="99" customFormat="1" ht="16.5" customHeight="1">
      <c r="A29" s="92" t="s">
        <v>39</v>
      </c>
      <c r="B29" s="109" t="s">
        <v>40</v>
      </c>
      <c r="C29" s="105"/>
      <c r="D29" s="106">
        <v>0</v>
      </c>
      <c r="E29" s="106"/>
      <c r="F29" s="106"/>
      <c r="G29" s="107"/>
      <c r="H29" s="107"/>
      <c r="I29" s="96"/>
      <c r="J29" s="108"/>
      <c r="K29" s="90"/>
      <c r="L29" s="97"/>
      <c r="M29" s="97"/>
      <c r="N29" s="97"/>
      <c r="O29" s="97"/>
      <c r="P29" s="98"/>
      <c r="Q29" s="98"/>
      <c r="R29" s="98"/>
      <c r="S29" s="98"/>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c r="IU29" s="91"/>
    </row>
    <row r="30" spans="1:255" s="91" customFormat="1" ht="16.5" customHeight="1">
      <c r="A30" s="110" t="s">
        <v>41</v>
      </c>
      <c r="B30" s="109" t="s">
        <v>374</v>
      </c>
      <c r="C30" s="105"/>
      <c r="D30" s="106">
        <v>0</v>
      </c>
      <c r="E30" s="106">
        <v>35770</v>
      </c>
      <c r="F30" s="106"/>
      <c r="G30" s="107">
        <v>35769</v>
      </c>
      <c r="H30" s="107">
        <v>9179</v>
      </c>
      <c r="I30" s="96"/>
      <c r="J30" s="108"/>
      <c r="K30" s="90"/>
      <c r="L30" s="97"/>
      <c r="M30" s="97"/>
      <c r="N30" s="97"/>
      <c r="O30" s="97"/>
      <c r="P30" s="98"/>
      <c r="Q30" s="98"/>
      <c r="R30" s="98"/>
      <c r="S30" s="98"/>
    </row>
    <row r="31" spans="1:255" s="91" customFormat="1" ht="16.5" customHeight="1">
      <c r="A31" s="110"/>
      <c r="B31" s="111" t="s">
        <v>216</v>
      </c>
      <c r="C31" s="112"/>
      <c r="D31" s="113"/>
      <c r="E31" s="113">
        <v>8080</v>
      </c>
      <c r="F31" s="113"/>
      <c r="G31" s="114">
        <v>8080</v>
      </c>
      <c r="H31" s="114">
        <v>8080</v>
      </c>
      <c r="I31" s="96"/>
      <c r="J31" s="108"/>
      <c r="K31" s="90"/>
      <c r="L31" s="97"/>
      <c r="M31" s="97"/>
      <c r="N31" s="97"/>
      <c r="O31" s="97"/>
      <c r="P31" s="98"/>
      <c r="Q31" s="98"/>
      <c r="R31" s="98"/>
      <c r="S31" s="98"/>
    </row>
    <row r="32" spans="1:255" s="91" customFormat="1" ht="16.5" customHeight="1">
      <c r="A32" s="110" t="s">
        <v>42</v>
      </c>
      <c r="B32" s="100" t="s">
        <v>43</v>
      </c>
      <c r="C32" s="101">
        <f t="shared" ref="C32:H32" si="16">+C33+C34+C35+C36+C37</f>
        <v>0</v>
      </c>
      <c r="D32" s="102">
        <f t="shared" si="16"/>
        <v>0</v>
      </c>
      <c r="E32" s="102">
        <f t="shared" si="16"/>
        <v>844710</v>
      </c>
      <c r="F32" s="102">
        <f t="shared" si="16"/>
        <v>0</v>
      </c>
      <c r="G32" s="102">
        <f t="shared" si="16"/>
        <v>844502</v>
      </c>
      <c r="H32" s="102">
        <f t="shared" si="16"/>
        <v>71496</v>
      </c>
      <c r="I32" s="96"/>
      <c r="J32" s="96"/>
      <c r="K32" s="90"/>
      <c r="L32" s="97"/>
      <c r="M32" s="97"/>
      <c r="N32" s="97"/>
      <c r="O32" s="97"/>
      <c r="P32" s="98"/>
      <c r="Q32" s="98"/>
      <c r="R32" s="98"/>
      <c r="S32" s="98"/>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c r="IQ32" s="99"/>
      <c r="IR32" s="99"/>
      <c r="IS32" s="99"/>
      <c r="IT32" s="99"/>
      <c r="IU32" s="99"/>
    </row>
    <row r="33" spans="1:255" s="91" customFormat="1" ht="16.5" customHeight="1">
      <c r="A33" s="110" t="s">
        <v>44</v>
      </c>
      <c r="B33" s="109" t="s">
        <v>45</v>
      </c>
      <c r="C33" s="105"/>
      <c r="D33" s="106">
        <v>0</v>
      </c>
      <c r="E33" s="106">
        <v>595770</v>
      </c>
      <c r="F33" s="106"/>
      <c r="G33" s="107">
        <v>595725</v>
      </c>
      <c r="H33" s="107">
        <v>50197</v>
      </c>
      <c r="I33" s="96"/>
      <c r="J33" s="108"/>
      <c r="K33" s="90"/>
      <c r="L33" s="97"/>
      <c r="M33" s="97"/>
      <c r="N33" s="97"/>
      <c r="O33" s="97"/>
      <c r="P33" s="98"/>
      <c r="Q33" s="98"/>
      <c r="R33" s="98"/>
      <c r="S33" s="98"/>
    </row>
    <row r="34" spans="1:255" s="91" customFormat="1" ht="16.5" customHeight="1">
      <c r="A34" s="110"/>
      <c r="B34" s="109" t="s">
        <v>46</v>
      </c>
      <c r="C34" s="105"/>
      <c r="D34" s="106">
        <v>0</v>
      </c>
      <c r="E34" s="106">
        <v>18770</v>
      </c>
      <c r="F34" s="106"/>
      <c r="G34" s="107">
        <v>18761</v>
      </c>
      <c r="H34" s="107">
        <v>1582</v>
      </c>
      <c r="I34" s="96"/>
      <c r="J34" s="108"/>
      <c r="K34" s="90"/>
      <c r="L34" s="97"/>
      <c r="M34" s="97"/>
      <c r="N34" s="97"/>
      <c r="O34" s="97"/>
      <c r="P34" s="98"/>
      <c r="Q34" s="98"/>
      <c r="R34" s="98"/>
      <c r="S34" s="98"/>
    </row>
    <row r="35" spans="1:255" s="91" customFormat="1" ht="16.5" customHeight="1">
      <c r="A35" s="110" t="s">
        <v>47</v>
      </c>
      <c r="B35" s="109" t="s">
        <v>48</v>
      </c>
      <c r="C35" s="105"/>
      <c r="D35" s="106">
        <v>0</v>
      </c>
      <c r="E35" s="106">
        <v>196350</v>
      </c>
      <c r="F35" s="106"/>
      <c r="G35" s="107">
        <v>196320</v>
      </c>
      <c r="H35" s="107">
        <v>16549</v>
      </c>
      <c r="I35" s="96"/>
      <c r="J35" s="108"/>
      <c r="K35" s="90"/>
      <c r="L35" s="97"/>
      <c r="M35" s="97"/>
      <c r="N35" s="97"/>
      <c r="O35" s="97"/>
      <c r="P35" s="98"/>
      <c r="Q35" s="98"/>
      <c r="R35" s="98"/>
      <c r="S35" s="98"/>
    </row>
    <row r="36" spans="1:255" s="99" customFormat="1" ht="16.5" customHeight="1">
      <c r="A36" s="92" t="s">
        <v>49</v>
      </c>
      <c r="B36" s="115" t="s">
        <v>50</v>
      </c>
      <c r="C36" s="105"/>
      <c r="D36" s="106">
        <v>0</v>
      </c>
      <c r="E36" s="106">
        <v>5680</v>
      </c>
      <c r="F36" s="106"/>
      <c r="G36" s="107">
        <v>5666</v>
      </c>
      <c r="H36" s="107">
        <v>477</v>
      </c>
      <c r="I36" s="96"/>
      <c r="J36" s="108"/>
      <c r="K36" s="90"/>
      <c r="L36" s="97"/>
      <c r="M36" s="97"/>
      <c r="N36" s="97"/>
      <c r="O36" s="97"/>
      <c r="P36" s="98"/>
      <c r="Q36" s="98"/>
      <c r="R36" s="98"/>
      <c r="S36" s="98"/>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row>
    <row r="37" spans="1:255" s="91" customFormat="1" ht="16.5" customHeight="1">
      <c r="A37" s="110" t="s">
        <v>51</v>
      </c>
      <c r="B37" s="115" t="s">
        <v>52</v>
      </c>
      <c r="C37" s="105"/>
      <c r="D37" s="106">
        <v>0</v>
      </c>
      <c r="E37" s="106">
        <v>28140</v>
      </c>
      <c r="F37" s="106"/>
      <c r="G37" s="107">
        <v>28030</v>
      </c>
      <c r="H37" s="107">
        <v>2691</v>
      </c>
      <c r="I37" s="96"/>
      <c r="J37" s="96"/>
      <c r="K37" s="90"/>
      <c r="L37" s="97"/>
      <c r="M37" s="97"/>
      <c r="N37" s="97"/>
      <c r="O37" s="97"/>
      <c r="P37" s="98"/>
      <c r="Q37" s="98"/>
      <c r="R37" s="98"/>
      <c r="S37" s="98"/>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row>
    <row r="38" spans="1:255" s="91" customFormat="1" ht="16.5" customHeight="1">
      <c r="A38" s="110" t="s">
        <v>53</v>
      </c>
      <c r="B38" s="100" t="s">
        <v>16</v>
      </c>
      <c r="C38" s="101">
        <f t="shared" ref="C38:H38" si="17">+C39+C53+C52+C55+C58+C60+C61+C62+C59</f>
        <v>0</v>
      </c>
      <c r="D38" s="102">
        <f t="shared" si="17"/>
        <v>223346510</v>
      </c>
      <c r="E38" s="102">
        <f t="shared" si="17"/>
        <v>208547010</v>
      </c>
      <c r="F38" s="102">
        <f t="shared" si="17"/>
        <v>0</v>
      </c>
      <c r="G38" s="102">
        <f t="shared" si="17"/>
        <v>208359966.16999999</v>
      </c>
      <c r="H38" s="102">
        <f t="shared" si="17"/>
        <v>19077714.880000006</v>
      </c>
      <c r="I38" s="96"/>
      <c r="J38" s="96"/>
      <c r="K38" s="90"/>
      <c r="L38" s="97"/>
      <c r="M38" s="97"/>
      <c r="N38" s="97"/>
      <c r="O38" s="97"/>
      <c r="P38" s="98"/>
      <c r="Q38" s="98"/>
      <c r="R38" s="98"/>
      <c r="S38" s="98"/>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row>
    <row r="39" spans="1:255" s="91" customFormat="1" ht="16.5" customHeight="1">
      <c r="A39" s="110" t="s">
        <v>54</v>
      </c>
      <c r="B39" s="100" t="s">
        <v>55</v>
      </c>
      <c r="C39" s="101">
        <f t="shared" ref="C39:H39" si="18">+C40+C41+C42+C43+C44+C45+C46+C47+C49</f>
        <v>0</v>
      </c>
      <c r="D39" s="102">
        <f t="shared" si="18"/>
        <v>223346510</v>
      </c>
      <c r="E39" s="102">
        <f t="shared" si="18"/>
        <v>208452420</v>
      </c>
      <c r="F39" s="102">
        <f t="shared" si="18"/>
        <v>0</v>
      </c>
      <c r="G39" s="102">
        <f t="shared" si="18"/>
        <v>208267428.56</v>
      </c>
      <c r="H39" s="102">
        <f t="shared" si="18"/>
        <v>19024510.840000004</v>
      </c>
      <c r="I39" s="96"/>
      <c r="J39" s="108"/>
      <c r="K39" s="90"/>
      <c r="L39" s="97"/>
      <c r="M39" s="97"/>
      <c r="N39" s="97"/>
      <c r="O39" s="97"/>
      <c r="P39" s="98"/>
      <c r="Q39" s="98"/>
      <c r="R39" s="98"/>
      <c r="S39" s="98"/>
    </row>
    <row r="40" spans="1:255" s="91" customFormat="1" ht="16.5" customHeight="1">
      <c r="A40" s="110" t="s">
        <v>56</v>
      </c>
      <c r="B40" s="109" t="s">
        <v>57</v>
      </c>
      <c r="C40" s="105"/>
      <c r="D40" s="106">
        <v>0</v>
      </c>
      <c r="E40" s="106">
        <v>14000</v>
      </c>
      <c r="F40" s="106"/>
      <c r="G40" s="107">
        <v>13995.47</v>
      </c>
      <c r="H40" s="107">
        <v>809.68</v>
      </c>
      <c r="I40" s="96"/>
      <c r="J40" s="108"/>
      <c r="K40" s="90"/>
      <c r="L40" s="97"/>
      <c r="M40" s="97"/>
      <c r="N40" s="97"/>
      <c r="O40" s="97"/>
      <c r="P40" s="98"/>
      <c r="Q40" s="98"/>
      <c r="R40" s="98"/>
      <c r="S40" s="98"/>
    </row>
    <row r="41" spans="1:255" s="99" customFormat="1" ht="16.5" customHeight="1">
      <c r="A41" s="92" t="s">
        <v>58</v>
      </c>
      <c r="B41" s="109" t="s">
        <v>59</v>
      </c>
      <c r="C41" s="105"/>
      <c r="D41" s="106">
        <v>0</v>
      </c>
      <c r="E41" s="106">
        <v>3000</v>
      </c>
      <c r="F41" s="106"/>
      <c r="G41" s="107">
        <v>2999.94</v>
      </c>
      <c r="H41" s="107"/>
      <c r="I41" s="96"/>
      <c r="J41" s="108"/>
      <c r="K41" s="90"/>
      <c r="L41" s="97"/>
      <c r="M41" s="97"/>
      <c r="N41" s="97"/>
      <c r="O41" s="97"/>
      <c r="P41" s="98"/>
      <c r="Q41" s="98"/>
      <c r="R41" s="98"/>
      <c r="S41" s="98"/>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c r="IN41" s="91"/>
      <c r="IO41" s="91"/>
      <c r="IP41" s="91"/>
      <c r="IQ41" s="91"/>
      <c r="IR41" s="91"/>
      <c r="IS41" s="91"/>
      <c r="IT41" s="91"/>
      <c r="IU41" s="91"/>
    </row>
    <row r="42" spans="1:255" s="99" customFormat="1" ht="16.5" customHeight="1">
      <c r="A42" s="92" t="s">
        <v>60</v>
      </c>
      <c r="B42" s="109" t="s">
        <v>61</v>
      </c>
      <c r="C42" s="105"/>
      <c r="D42" s="106">
        <v>0</v>
      </c>
      <c r="E42" s="106">
        <v>54000</v>
      </c>
      <c r="F42" s="106"/>
      <c r="G42" s="107">
        <v>53969.55</v>
      </c>
      <c r="H42" s="107">
        <v>7408.55</v>
      </c>
      <c r="I42" s="96"/>
      <c r="J42" s="108"/>
      <c r="K42" s="90"/>
      <c r="L42" s="97"/>
      <c r="M42" s="97"/>
      <c r="N42" s="97"/>
      <c r="O42" s="97"/>
      <c r="P42" s="98"/>
      <c r="Q42" s="98"/>
      <c r="R42" s="98"/>
      <c r="S42" s="98"/>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c r="IU42" s="91"/>
    </row>
    <row r="43" spans="1:255" s="91" customFormat="1" ht="16.5" customHeight="1">
      <c r="A43" s="110" t="s">
        <v>62</v>
      </c>
      <c r="B43" s="109" t="s">
        <v>63</v>
      </c>
      <c r="C43" s="105"/>
      <c r="D43" s="106">
        <v>0</v>
      </c>
      <c r="E43" s="106">
        <v>5300</v>
      </c>
      <c r="F43" s="106"/>
      <c r="G43" s="107">
        <v>5177.09</v>
      </c>
      <c r="H43" s="107">
        <v>445.96</v>
      </c>
      <c r="I43" s="96"/>
      <c r="J43" s="108"/>
      <c r="K43" s="90"/>
      <c r="L43" s="97"/>
      <c r="M43" s="97"/>
      <c r="N43" s="97"/>
      <c r="O43" s="97"/>
      <c r="P43" s="98"/>
      <c r="Q43" s="98"/>
      <c r="R43" s="98"/>
      <c r="S43" s="98"/>
    </row>
    <row r="44" spans="1:255" s="91" customFormat="1" ht="16.5" customHeight="1">
      <c r="A44" s="110" t="s">
        <v>64</v>
      </c>
      <c r="B44" s="109" t="s">
        <v>65</v>
      </c>
      <c r="C44" s="105"/>
      <c r="D44" s="106">
        <v>0</v>
      </c>
      <c r="E44" s="106">
        <v>13000</v>
      </c>
      <c r="F44" s="106"/>
      <c r="G44" s="107">
        <v>13000</v>
      </c>
      <c r="H44" s="107">
        <v>4000</v>
      </c>
      <c r="I44" s="96"/>
      <c r="J44" s="108"/>
      <c r="K44" s="90"/>
      <c r="L44" s="97"/>
      <c r="M44" s="97"/>
      <c r="N44" s="97"/>
      <c r="O44" s="97"/>
      <c r="P44" s="98"/>
      <c r="Q44" s="98"/>
      <c r="R44" s="98"/>
      <c r="S44" s="98"/>
    </row>
    <row r="45" spans="1:255" s="91" customFormat="1" ht="16.5" customHeight="1">
      <c r="A45" s="110" t="s">
        <v>66</v>
      </c>
      <c r="B45" s="109" t="s">
        <v>67</v>
      </c>
      <c r="C45" s="105"/>
      <c r="D45" s="106">
        <v>0</v>
      </c>
      <c r="E45" s="106"/>
      <c r="F45" s="106"/>
      <c r="G45" s="107"/>
      <c r="H45" s="107"/>
      <c r="I45" s="96"/>
      <c r="J45" s="108"/>
      <c r="K45" s="90"/>
      <c r="L45" s="97"/>
      <c r="M45" s="97"/>
      <c r="N45" s="97"/>
      <c r="O45" s="97"/>
      <c r="P45" s="98"/>
      <c r="Q45" s="98"/>
      <c r="R45" s="98"/>
      <c r="S45" s="98"/>
    </row>
    <row r="46" spans="1:255" s="91" customFormat="1" ht="16.5" customHeight="1">
      <c r="A46" s="110" t="s">
        <v>68</v>
      </c>
      <c r="B46" s="109" t="s">
        <v>69</v>
      </c>
      <c r="C46" s="105"/>
      <c r="D46" s="106">
        <v>0</v>
      </c>
      <c r="E46" s="106">
        <v>39500</v>
      </c>
      <c r="F46" s="106"/>
      <c r="G46" s="107">
        <v>39500</v>
      </c>
      <c r="H46" s="107">
        <v>3065.23</v>
      </c>
      <c r="I46" s="96"/>
      <c r="J46" s="96"/>
      <c r="K46" s="90"/>
      <c r="L46" s="97"/>
      <c r="M46" s="97"/>
      <c r="N46" s="97"/>
      <c r="O46" s="97"/>
      <c r="P46" s="98"/>
      <c r="Q46" s="98"/>
      <c r="R46" s="98"/>
      <c r="S46" s="98"/>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row>
    <row r="47" spans="1:255" s="91" customFormat="1" ht="16.5" customHeight="1">
      <c r="A47" s="110" t="s">
        <v>70</v>
      </c>
      <c r="B47" s="100" t="s">
        <v>71</v>
      </c>
      <c r="C47" s="101">
        <f t="shared" ref="C47:H47" si="19">+C48+C81</f>
        <v>0</v>
      </c>
      <c r="D47" s="102">
        <f t="shared" si="19"/>
        <v>223346510</v>
      </c>
      <c r="E47" s="102">
        <f t="shared" si="19"/>
        <v>208098410</v>
      </c>
      <c r="F47" s="102">
        <f t="shared" si="19"/>
        <v>0</v>
      </c>
      <c r="G47" s="102">
        <f t="shared" si="19"/>
        <v>207915836.89999998</v>
      </c>
      <c r="H47" s="102">
        <f t="shared" si="19"/>
        <v>18986002.710000001</v>
      </c>
      <c r="I47" s="96"/>
      <c r="J47" s="116"/>
      <c r="K47" s="90"/>
      <c r="L47" s="97"/>
      <c r="M47" s="97"/>
      <c r="N47" s="97"/>
      <c r="O47" s="97"/>
      <c r="P47" s="98"/>
      <c r="Q47" s="98"/>
      <c r="R47" s="98"/>
      <c r="S47" s="98"/>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7"/>
      <c r="GQ47" s="117"/>
      <c r="GR47" s="117"/>
      <c r="GS47" s="117"/>
      <c r="GT47" s="117"/>
      <c r="GU47" s="117"/>
      <c r="GV47" s="117"/>
      <c r="GW47" s="117"/>
      <c r="GX47" s="117"/>
      <c r="GY47" s="117"/>
      <c r="GZ47" s="117"/>
      <c r="HA47" s="117"/>
      <c r="HB47" s="117"/>
      <c r="HC47" s="117"/>
      <c r="HD47" s="117"/>
      <c r="HE47" s="117"/>
      <c r="HF47" s="117"/>
      <c r="HG47" s="117"/>
      <c r="HH47" s="117"/>
      <c r="HI47" s="117"/>
      <c r="HJ47" s="117"/>
      <c r="HK47" s="117"/>
      <c r="HL47" s="117"/>
      <c r="HM47" s="117"/>
      <c r="HN47" s="117"/>
      <c r="HO47" s="117"/>
      <c r="HP47" s="117"/>
      <c r="HQ47" s="117"/>
      <c r="HR47" s="117"/>
      <c r="HS47" s="117"/>
      <c r="HT47" s="117"/>
      <c r="HU47" s="117"/>
      <c r="HV47" s="117"/>
      <c r="HW47" s="117"/>
      <c r="HX47" s="117"/>
      <c r="HY47" s="117"/>
      <c r="HZ47" s="117"/>
      <c r="IA47" s="117"/>
      <c r="IB47" s="117"/>
      <c r="IC47" s="117"/>
      <c r="ID47" s="117"/>
      <c r="IE47" s="117"/>
      <c r="IF47" s="117"/>
      <c r="IG47" s="117"/>
      <c r="IH47" s="117"/>
      <c r="II47" s="117"/>
      <c r="IJ47" s="117"/>
      <c r="IK47" s="117"/>
      <c r="IL47" s="117"/>
      <c r="IM47" s="117"/>
      <c r="IN47" s="117"/>
      <c r="IO47" s="117"/>
      <c r="IP47" s="117"/>
      <c r="IQ47" s="117"/>
      <c r="IR47" s="117"/>
      <c r="IS47" s="117"/>
      <c r="IT47" s="117"/>
      <c r="IU47" s="117"/>
    </row>
    <row r="48" spans="1:255" s="91" customFormat="1" ht="16.5" customHeight="1">
      <c r="A48" s="110" t="s">
        <v>72</v>
      </c>
      <c r="B48" s="118" t="s">
        <v>73</v>
      </c>
      <c r="C48" s="105"/>
      <c r="D48" s="106">
        <v>0</v>
      </c>
      <c r="E48" s="106">
        <v>63000</v>
      </c>
      <c r="F48" s="106"/>
      <c r="G48" s="107">
        <v>63000</v>
      </c>
      <c r="H48" s="107">
        <v>8124.62</v>
      </c>
      <c r="I48" s="96"/>
      <c r="J48" s="108"/>
      <c r="K48" s="90"/>
      <c r="L48" s="97"/>
      <c r="M48" s="97"/>
      <c r="N48" s="97"/>
      <c r="O48" s="97"/>
      <c r="P48" s="98"/>
      <c r="Q48" s="98"/>
      <c r="R48" s="98"/>
      <c r="S48" s="98"/>
    </row>
    <row r="49" spans="1:255" s="91" customFormat="1" ht="16.5" customHeight="1">
      <c r="A49" s="110" t="s">
        <v>74</v>
      </c>
      <c r="B49" s="109" t="s">
        <v>75</v>
      </c>
      <c r="C49" s="105"/>
      <c r="D49" s="106">
        <v>0</v>
      </c>
      <c r="E49" s="106">
        <v>225210</v>
      </c>
      <c r="F49" s="106"/>
      <c r="G49" s="107">
        <v>222949.61</v>
      </c>
      <c r="H49" s="107">
        <v>22778.71</v>
      </c>
      <c r="I49" s="96"/>
      <c r="J49" s="96"/>
      <c r="K49" s="90"/>
      <c r="L49" s="97"/>
      <c r="M49" s="97"/>
      <c r="N49" s="97"/>
      <c r="O49" s="97"/>
      <c r="P49" s="98"/>
      <c r="Q49" s="98"/>
      <c r="R49" s="98"/>
      <c r="S49" s="98"/>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row>
    <row r="50" spans="1:255" s="99" customFormat="1" ht="16.5" customHeight="1">
      <c r="A50" s="92" t="s">
        <v>76</v>
      </c>
      <c r="B50" s="109" t="s">
        <v>77</v>
      </c>
      <c r="C50" s="105"/>
      <c r="D50" s="106">
        <v>0</v>
      </c>
      <c r="E50" s="106">
        <v>24750</v>
      </c>
      <c r="F50" s="106"/>
      <c r="G50" s="107">
        <v>24744.69</v>
      </c>
      <c r="H50" s="107">
        <v>0</v>
      </c>
      <c r="I50" s="96"/>
      <c r="J50" s="96"/>
      <c r="K50" s="90"/>
      <c r="L50" s="97"/>
      <c r="M50" s="97"/>
      <c r="N50" s="97"/>
      <c r="O50" s="97"/>
      <c r="P50" s="98"/>
      <c r="Q50" s="98"/>
      <c r="R50" s="98"/>
      <c r="S50" s="98"/>
    </row>
    <row r="51" spans="1:255" s="117" customFormat="1" ht="16.5" customHeight="1">
      <c r="A51" s="119"/>
      <c r="B51" s="109" t="s">
        <v>78</v>
      </c>
      <c r="C51" s="105"/>
      <c r="D51" s="106">
        <v>0</v>
      </c>
      <c r="E51" s="106">
        <v>38000</v>
      </c>
      <c r="F51" s="106"/>
      <c r="G51" s="107">
        <v>35773.21</v>
      </c>
      <c r="H51" s="107">
        <v>6941.4</v>
      </c>
      <c r="I51" s="96"/>
      <c r="J51" s="96"/>
      <c r="K51" s="90"/>
      <c r="L51" s="97"/>
      <c r="M51" s="97"/>
      <c r="N51" s="97"/>
      <c r="O51" s="97"/>
      <c r="P51" s="98"/>
      <c r="Q51" s="98"/>
      <c r="R51" s="98"/>
      <c r="S51" s="98"/>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99"/>
      <c r="HV51" s="99"/>
      <c r="HW51" s="99"/>
      <c r="HX51" s="99"/>
      <c r="HY51" s="99"/>
      <c r="HZ51" s="99"/>
      <c r="IA51" s="99"/>
      <c r="IB51" s="99"/>
      <c r="IC51" s="99"/>
      <c r="ID51" s="99"/>
      <c r="IE51" s="99"/>
      <c r="IF51" s="99"/>
      <c r="IG51" s="99"/>
      <c r="IH51" s="99"/>
      <c r="II51" s="99"/>
      <c r="IJ51" s="99"/>
      <c r="IK51" s="99"/>
      <c r="IL51" s="99"/>
      <c r="IM51" s="99"/>
      <c r="IN51" s="99"/>
      <c r="IO51" s="99"/>
      <c r="IP51" s="99"/>
      <c r="IQ51" s="99"/>
      <c r="IR51" s="99"/>
      <c r="IS51" s="99"/>
      <c r="IT51" s="99"/>
      <c r="IU51" s="99"/>
    </row>
    <row r="52" spans="1:255" s="91" customFormat="1" ht="16.5" customHeight="1">
      <c r="A52" s="110" t="s">
        <v>79</v>
      </c>
      <c r="B52" s="109" t="s">
        <v>80</v>
      </c>
      <c r="C52" s="105"/>
      <c r="D52" s="106">
        <v>0</v>
      </c>
      <c r="E52" s="106">
        <v>50000</v>
      </c>
      <c r="F52" s="106"/>
      <c r="G52" s="107">
        <v>49529.85</v>
      </c>
      <c r="H52" s="107">
        <v>49529.85</v>
      </c>
      <c r="I52" s="96"/>
      <c r="J52" s="96"/>
      <c r="K52" s="90"/>
      <c r="L52" s="97"/>
      <c r="M52" s="97"/>
      <c r="N52" s="97"/>
      <c r="O52" s="97"/>
      <c r="P52" s="98"/>
      <c r="Q52" s="98"/>
      <c r="R52" s="98"/>
      <c r="S52" s="98"/>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c r="IM52" s="99"/>
      <c r="IN52" s="99"/>
      <c r="IO52" s="99"/>
      <c r="IP52" s="99"/>
      <c r="IQ52" s="99"/>
      <c r="IR52" s="99"/>
      <c r="IS52" s="99"/>
      <c r="IT52" s="99"/>
      <c r="IU52" s="99"/>
    </row>
    <row r="53" spans="1:255" s="99" customFormat="1" ht="16.5" customHeight="1">
      <c r="A53" s="92" t="s">
        <v>81</v>
      </c>
      <c r="B53" s="100" t="s">
        <v>82</v>
      </c>
      <c r="C53" s="120">
        <f t="shared" ref="C53:H53" si="20">+C54</f>
        <v>0</v>
      </c>
      <c r="D53" s="121">
        <f t="shared" si="20"/>
        <v>0</v>
      </c>
      <c r="E53" s="121">
        <f t="shared" si="20"/>
        <v>28550</v>
      </c>
      <c r="F53" s="121">
        <f t="shared" si="20"/>
        <v>0</v>
      </c>
      <c r="G53" s="121">
        <f t="shared" si="20"/>
        <v>27871.06</v>
      </c>
      <c r="H53" s="121">
        <f t="shared" si="20"/>
        <v>2979</v>
      </c>
      <c r="I53" s="96"/>
      <c r="J53" s="108"/>
      <c r="K53" s="90"/>
      <c r="L53" s="97"/>
      <c r="M53" s="97"/>
      <c r="N53" s="97"/>
      <c r="O53" s="97"/>
      <c r="P53" s="98"/>
      <c r="Q53" s="98"/>
      <c r="R53" s="98"/>
      <c r="S53" s="98"/>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1"/>
      <c r="IF53" s="91"/>
      <c r="IG53" s="91"/>
      <c r="IH53" s="91"/>
      <c r="II53" s="91"/>
      <c r="IJ53" s="91"/>
      <c r="IK53" s="91"/>
      <c r="IL53" s="91"/>
      <c r="IM53" s="91"/>
      <c r="IN53" s="91"/>
      <c r="IO53" s="91"/>
      <c r="IP53" s="91"/>
      <c r="IQ53" s="91"/>
      <c r="IR53" s="91"/>
      <c r="IS53" s="91"/>
      <c r="IT53" s="91"/>
      <c r="IU53" s="91"/>
    </row>
    <row r="54" spans="1:255" s="99" customFormat="1" ht="16.5" customHeight="1">
      <c r="A54" s="92"/>
      <c r="B54" s="109" t="s">
        <v>83</v>
      </c>
      <c r="C54" s="105"/>
      <c r="D54" s="106">
        <v>0</v>
      </c>
      <c r="E54" s="106">
        <v>28550</v>
      </c>
      <c r="F54" s="106"/>
      <c r="G54" s="107">
        <v>27871.06</v>
      </c>
      <c r="H54" s="107">
        <v>2979</v>
      </c>
      <c r="I54" s="96"/>
      <c r="J54" s="96"/>
      <c r="K54" s="90"/>
      <c r="L54" s="97"/>
      <c r="M54" s="97"/>
      <c r="N54" s="97"/>
      <c r="O54" s="97"/>
      <c r="P54" s="98"/>
      <c r="Q54" s="98"/>
      <c r="R54" s="98"/>
      <c r="S54" s="98"/>
    </row>
    <row r="55" spans="1:255" s="99" customFormat="1" ht="16.5" customHeight="1">
      <c r="A55" s="92"/>
      <c r="B55" s="100" t="s">
        <v>84</v>
      </c>
      <c r="C55" s="101">
        <f t="shared" ref="C55:H55" si="21">+C56+C57</f>
        <v>0</v>
      </c>
      <c r="D55" s="102">
        <f t="shared" si="21"/>
        <v>0</v>
      </c>
      <c r="E55" s="102">
        <f t="shared" si="21"/>
        <v>8300</v>
      </c>
      <c r="F55" s="102">
        <f t="shared" si="21"/>
        <v>0</v>
      </c>
      <c r="G55" s="102">
        <f t="shared" si="21"/>
        <v>7465.71</v>
      </c>
      <c r="H55" s="102">
        <f t="shared" si="21"/>
        <v>695.19</v>
      </c>
      <c r="I55" s="96"/>
      <c r="J55" s="108"/>
      <c r="K55" s="90"/>
      <c r="L55" s="97"/>
      <c r="M55" s="97"/>
      <c r="N55" s="97"/>
      <c r="O55" s="97"/>
      <c r="P55" s="98"/>
      <c r="Q55" s="98"/>
      <c r="R55" s="98"/>
      <c r="S55" s="98"/>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c r="IQ55" s="91"/>
      <c r="IR55" s="91"/>
      <c r="IS55" s="91"/>
      <c r="IT55" s="91"/>
      <c r="IU55" s="91"/>
    </row>
    <row r="56" spans="1:255" s="99" customFormat="1" ht="16.5" customHeight="1">
      <c r="A56" s="92" t="s">
        <v>85</v>
      </c>
      <c r="B56" s="109" t="s">
        <v>86</v>
      </c>
      <c r="C56" s="105"/>
      <c r="D56" s="106">
        <v>0</v>
      </c>
      <c r="E56" s="106">
        <v>8300</v>
      </c>
      <c r="F56" s="106"/>
      <c r="G56" s="107">
        <v>7465.71</v>
      </c>
      <c r="H56" s="107">
        <v>695.19</v>
      </c>
      <c r="I56" s="96"/>
      <c r="J56" s="108"/>
      <c r="K56" s="90"/>
      <c r="L56" s="97"/>
      <c r="M56" s="97"/>
      <c r="N56" s="97"/>
      <c r="O56" s="97"/>
      <c r="P56" s="98"/>
      <c r="Q56" s="98"/>
      <c r="R56" s="98"/>
      <c r="S56" s="98"/>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c r="IQ56" s="91"/>
      <c r="IR56" s="91"/>
      <c r="IS56" s="91"/>
      <c r="IT56" s="91"/>
      <c r="IU56" s="91"/>
    </row>
    <row r="57" spans="1:255" s="91" customFormat="1" ht="16.5" customHeight="1">
      <c r="A57" s="110" t="s">
        <v>87</v>
      </c>
      <c r="B57" s="109" t="s">
        <v>88</v>
      </c>
      <c r="C57" s="105"/>
      <c r="D57" s="106">
        <v>0</v>
      </c>
      <c r="E57" s="106"/>
      <c r="F57" s="106"/>
      <c r="G57" s="107"/>
      <c r="H57" s="107"/>
      <c r="I57" s="96"/>
      <c r="J57" s="108"/>
      <c r="K57" s="90"/>
      <c r="L57" s="97"/>
      <c r="M57" s="97"/>
      <c r="N57" s="97"/>
      <c r="O57" s="97"/>
      <c r="P57" s="98"/>
      <c r="Q57" s="98"/>
      <c r="R57" s="98"/>
      <c r="S57" s="98"/>
    </row>
    <row r="58" spans="1:255" s="99" customFormat="1" ht="16.5" customHeight="1">
      <c r="A58" s="92" t="s">
        <v>89</v>
      </c>
      <c r="B58" s="109" t="s">
        <v>90</v>
      </c>
      <c r="C58" s="105"/>
      <c r="D58" s="106">
        <v>0</v>
      </c>
      <c r="E58" s="106">
        <v>1550</v>
      </c>
      <c r="F58" s="106"/>
      <c r="G58" s="107">
        <v>1500.6</v>
      </c>
      <c r="H58" s="107"/>
      <c r="I58" s="96"/>
      <c r="J58" s="108"/>
      <c r="K58" s="90"/>
      <c r="L58" s="97"/>
      <c r="M58" s="97"/>
      <c r="N58" s="97"/>
      <c r="O58" s="97"/>
      <c r="P58" s="98"/>
      <c r="Q58" s="98"/>
      <c r="R58" s="98"/>
      <c r="S58" s="98"/>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row>
    <row r="59" spans="1:255" s="91" customFormat="1" ht="16.5" customHeight="1">
      <c r="A59" s="110" t="s">
        <v>91</v>
      </c>
      <c r="B59" s="104" t="s">
        <v>92</v>
      </c>
      <c r="C59" s="105"/>
      <c r="D59" s="106">
        <v>0</v>
      </c>
      <c r="E59" s="106"/>
      <c r="F59" s="106"/>
      <c r="G59" s="107"/>
      <c r="H59" s="107"/>
      <c r="I59" s="96"/>
      <c r="J59" s="108"/>
      <c r="K59" s="90"/>
      <c r="L59" s="97"/>
      <c r="M59" s="97"/>
      <c r="N59" s="97"/>
      <c r="O59" s="97"/>
      <c r="P59" s="98"/>
      <c r="Q59" s="98"/>
      <c r="R59" s="98"/>
      <c r="S59" s="98"/>
    </row>
    <row r="60" spans="1:255" s="91" customFormat="1" ht="16.5" customHeight="1">
      <c r="A60" s="110" t="s">
        <v>93</v>
      </c>
      <c r="B60" s="109" t="s">
        <v>94</v>
      </c>
      <c r="C60" s="105"/>
      <c r="D60" s="106">
        <v>0</v>
      </c>
      <c r="E60" s="106">
        <v>1190</v>
      </c>
      <c r="F60" s="106"/>
      <c r="G60" s="107">
        <v>1190</v>
      </c>
      <c r="H60" s="107"/>
      <c r="I60" s="96"/>
      <c r="J60" s="108"/>
      <c r="K60" s="90"/>
      <c r="L60" s="97"/>
      <c r="M60" s="97"/>
      <c r="N60" s="97"/>
      <c r="O60" s="97"/>
      <c r="P60" s="98"/>
      <c r="Q60" s="98"/>
      <c r="R60" s="98"/>
      <c r="S60" s="98"/>
    </row>
    <row r="61" spans="1:255" s="91" customFormat="1" ht="16.5" customHeight="1">
      <c r="A61" s="110" t="s">
        <v>95</v>
      </c>
      <c r="B61" s="109" t="s">
        <v>96</v>
      </c>
      <c r="C61" s="105"/>
      <c r="D61" s="106">
        <v>0</v>
      </c>
      <c r="E61" s="106">
        <v>2500</v>
      </c>
      <c r="F61" s="106"/>
      <c r="G61" s="107">
        <v>2482</v>
      </c>
      <c r="H61" s="107">
        <v>0</v>
      </c>
      <c r="I61" s="96"/>
      <c r="J61" s="96"/>
      <c r="K61" s="90"/>
      <c r="L61" s="97"/>
      <c r="M61" s="97"/>
      <c r="N61" s="97"/>
      <c r="O61" s="97"/>
      <c r="P61" s="98"/>
      <c r="Q61" s="98"/>
      <c r="R61" s="98"/>
      <c r="S61" s="98"/>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row>
    <row r="62" spans="1:255" s="91" customFormat="1" ht="16.5" customHeight="1">
      <c r="A62" s="110" t="s">
        <v>97</v>
      </c>
      <c r="B62" s="100" t="s">
        <v>98</v>
      </c>
      <c r="C62" s="120">
        <f t="shared" ref="C62:H62" si="22">+C63+C64</f>
        <v>0</v>
      </c>
      <c r="D62" s="121">
        <f t="shared" si="22"/>
        <v>0</v>
      </c>
      <c r="E62" s="121">
        <f t="shared" si="22"/>
        <v>2500</v>
      </c>
      <c r="F62" s="121">
        <f t="shared" si="22"/>
        <v>0</v>
      </c>
      <c r="G62" s="121">
        <f t="shared" si="22"/>
        <v>2498.39</v>
      </c>
      <c r="H62" s="121">
        <f t="shared" si="22"/>
        <v>0</v>
      </c>
      <c r="I62" s="96"/>
      <c r="J62" s="108"/>
      <c r="K62" s="90"/>
      <c r="L62" s="97"/>
      <c r="M62" s="97"/>
      <c r="N62" s="97"/>
      <c r="O62" s="97"/>
      <c r="P62" s="98"/>
      <c r="Q62" s="98"/>
      <c r="R62" s="98"/>
      <c r="S62" s="98"/>
    </row>
    <row r="63" spans="1:255" s="91" customFormat="1" ht="16.5" customHeight="1">
      <c r="A63" s="110" t="s">
        <v>99</v>
      </c>
      <c r="B63" s="109" t="s">
        <v>100</v>
      </c>
      <c r="C63" s="105"/>
      <c r="D63" s="106">
        <v>0</v>
      </c>
      <c r="E63" s="106"/>
      <c r="F63" s="106"/>
      <c r="G63" s="107"/>
      <c r="H63" s="107"/>
      <c r="I63" s="96"/>
      <c r="J63" s="108"/>
      <c r="K63" s="90"/>
      <c r="L63" s="97"/>
      <c r="M63" s="97"/>
      <c r="N63" s="97"/>
      <c r="O63" s="97"/>
      <c r="P63" s="98"/>
      <c r="Q63" s="98"/>
      <c r="R63" s="98"/>
      <c r="S63" s="98"/>
    </row>
    <row r="64" spans="1:255" s="91" customFormat="1" ht="16.5" customHeight="1">
      <c r="A64" s="110" t="s">
        <v>101</v>
      </c>
      <c r="B64" s="109" t="s">
        <v>102</v>
      </c>
      <c r="C64" s="105"/>
      <c r="D64" s="106">
        <v>0</v>
      </c>
      <c r="E64" s="106">
        <v>2500</v>
      </c>
      <c r="F64" s="106"/>
      <c r="G64" s="122">
        <v>2498.39</v>
      </c>
      <c r="H64" s="122">
        <v>0</v>
      </c>
      <c r="I64" s="96"/>
      <c r="J64" s="96"/>
      <c r="K64" s="90"/>
      <c r="L64" s="97"/>
      <c r="M64" s="97"/>
      <c r="N64" s="97"/>
      <c r="O64" s="97"/>
      <c r="P64" s="98"/>
      <c r="Q64" s="98"/>
      <c r="R64" s="98"/>
      <c r="S64" s="98"/>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row>
    <row r="65" spans="1:255" s="99" customFormat="1" ht="16.5" customHeight="1">
      <c r="A65" s="92" t="s">
        <v>103</v>
      </c>
      <c r="B65" s="100" t="s">
        <v>17</v>
      </c>
      <c r="C65" s="94">
        <f>+C66</f>
        <v>0</v>
      </c>
      <c r="D65" s="95">
        <f t="shared" ref="D65:H66" si="23">+D66</f>
        <v>0</v>
      </c>
      <c r="E65" s="95">
        <f t="shared" si="23"/>
        <v>0</v>
      </c>
      <c r="F65" s="95">
        <f t="shared" si="23"/>
        <v>0</v>
      </c>
      <c r="G65" s="95">
        <f t="shared" si="23"/>
        <v>0</v>
      </c>
      <c r="H65" s="95">
        <f t="shared" si="23"/>
        <v>0</v>
      </c>
      <c r="I65" s="96"/>
      <c r="J65" s="96"/>
      <c r="K65" s="90"/>
      <c r="L65" s="97"/>
      <c r="M65" s="97"/>
      <c r="N65" s="97"/>
      <c r="O65" s="97"/>
      <c r="P65" s="98"/>
      <c r="Q65" s="98"/>
      <c r="R65" s="98"/>
      <c r="S65" s="98"/>
    </row>
    <row r="66" spans="1:255" s="91" customFormat="1" ht="16.5" customHeight="1">
      <c r="A66" s="110" t="s">
        <v>104</v>
      </c>
      <c r="B66" s="100" t="s">
        <v>105</v>
      </c>
      <c r="C66" s="94">
        <f>+C67</f>
        <v>0</v>
      </c>
      <c r="D66" s="95">
        <f t="shared" si="23"/>
        <v>0</v>
      </c>
      <c r="E66" s="95">
        <f t="shared" si="23"/>
        <v>0</v>
      </c>
      <c r="F66" s="95">
        <f t="shared" si="23"/>
        <v>0</v>
      </c>
      <c r="G66" s="95">
        <f t="shared" si="23"/>
        <v>0</v>
      </c>
      <c r="H66" s="95">
        <f t="shared" si="23"/>
        <v>0</v>
      </c>
      <c r="I66" s="96"/>
      <c r="J66" s="108"/>
      <c r="K66" s="90"/>
      <c r="L66" s="97"/>
      <c r="M66" s="97"/>
      <c r="N66" s="97"/>
      <c r="O66" s="97"/>
      <c r="P66" s="98"/>
      <c r="Q66" s="98"/>
      <c r="R66" s="98"/>
      <c r="S66" s="98"/>
    </row>
    <row r="67" spans="1:255" s="91" customFormat="1" ht="16.5" customHeight="1">
      <c r="A67" s="110" t="s">
        <v>106</v>
      </c>
      <c r="B67" s="109" t="s">
        <v>107</v>
      </c>
      <c r="C67" s="105"/>
      <c r="D67" s="106">
        <v>0</v>
      </c>
      <c r="E67" s="106">
        <v>0</v>
      </c>
      <c r="F67" s="106">
        <v>0</v>
      </c>
      <c r="G67" s="107"/>
      <c r="H67" s="107"/>
      <c r="I67" s="96"/>
      <c r="J67" s="96"/>
      <c r="K67" s="90"/>
      <c r="L67" s="97"/>
      <c r="M67" s="97"/>
      <c r="N67" s="97"/>
      <c r="O67" s="97"/>
      <c r="P67" s="98"/>
      <c r="Q67" s="98"/>
      <c r="R67" s="98"/>
      <c r="S67" s="98"/>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row>
    <row r="68" spans="1:255" s="99" customFormat="1" ht="16.5" customHeight="1">
      <c r="A68" s="92"/>
      <c r="B68" s="123" t="s">
        <v>21</v>
      </c>
      <c r="C68" s="105">
        <f t="shared" ref="C68:H68" si="24">C69</f>
        <v>0</v>
      </c>
      <c r="D68" s="124">
        <f t="shared" si="24"/>
        <v>0</v>
      </c>
      <c r="E68" s="124">
        <f t="shared" si="24"/>
        <v>0</v>
      </c>
      <c r="F68" s="124">
        <f t="shared" si="24"/>
        <v>0</v>
      </c>
      <c r="G68" s="124">
        <f t="shared" si="24"/>
        <v>0</v>
      </c>
      <c r="H68" s="124">
        <f t="shared" si="24"/>
        <v>0</v>
      </c>
      <c r="I68" s="96"/>
      <c r="J68" s="96"/>
      <c r="K68" s="90"/>
      <c r="L68" s="97"/>
      <c r="M68" s="97"/>
      <c r="N68" s="97"/>
      <c r="O68" s="97"/>
      <c r="P68" s="98"/>
      <c r="Q68" s="98"/>
      <c r="R68" s="98"/>
      <c r="S68" s="98"/>
    </row>
    <row r="69" spans="1:255" s="99" customFormat="1" ht="16.5" customHeight="1">
      <c r="A69" s="92"/>
      <c r="B69" s="125" t="s">
        <v>108</v>
      </c>
      <c r="C69" s="105"/>
      <c r="D69" s="106">
        <v>0</v>
      </c>
      <c r="E69" s="106">
        <v>0</v>
      </c>
      <c r="F69" s="106">
        <v>0</v>
      </c>
      <c r="G69" s="107"/>
      <c r="H69" s="107"/>
      <c r="I69" s="96"/>
      <c r="J69" s="96"/>
      <c r="K69" s="90"/>
      <c r="L69" s="97"/>
      <c r="M69" s="97"/>
      <c r="N69" s="97"/>
      <c r="O69" s="97"/>
      <c r="P69" s="98"/>
      <c r="Q69" s="98"/>
      <c r="R69" s="98"/>
      <c r="S69" s="98"/>
    </row>
    <row r="70" spans="1:255" s="91" customFormat="1" ht="16.5" customHeight="1">
      <c r="A70" s="110"/>
      <c r="B70" s="100" t="s">
        <v>23</v>
      </c>
      <c r="C70" s="101">
        <f t="shared" ref="C70:H70" si="25">+C71</f>
        <v>0</v>
      </c>
      <c r="D70" s="102">
        <f t="shared" si="25"/>
        <v>39000</v>
      </c>
      <c r="E70" s="102">
        <f t="shared" si="25"/>
        <v>39000</v>
      </c>
      <c r="F70" s="102">
        <f t="shared" si="25"/>
        <v>0</v>
      </c>
      <c r="G70" s="102">
        <f t="shared" si="25"/>
        <v>39000</v>
      </c>
      <c r="H70" s="102">
        <f t="shared" si="25"/>
        <v>39000</v>
      </c>
      <c r="I70" s="96"/>
      <c r="J70" s="96"/>
      <c r="K70" s="90"/>
      <c r="L70" s="97"/>
      <c r="M70" s="97"/>
      <c r="N70" s="97"/>
      <c r="O70" s="97"/>
      <c r="P70" s="98"/>
      <c r="Q70" s="98"/>
      <c r="R70" s="98"/>
      <c r="S70" s="98"/>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row>
    <row r="71" spans="1:255" s="99" customFormat="1" ht="16.5" customHeight="1">
      <c r="A71" s="92" t="s">
        <v>109</v>
      </c>
      <c r="B71" s="100" t="s">
        <v>25</v>
      </c>
      <c r="C71" s="101">
        <f t="shared" ref="C71:H71" si="26">+C72+C77</f>
        <v>0</v>
      </c>
      <c r="D71" s="102">
        <f t="shared" si="26"/>
        <v>39000</v>
      </c>
      <c r="E71" s="102">
        <f t="shared" si="26"/>
        <v>39000</v>
      </c>
      <c r="F71" s="102">
        <f t="shared" si="26"/>
        <v>0</v>
      </c>
      <c r="G71" s="102">
        <f t="shared" si="26"/>
        <v>39000</v>
      </c>
      <c r="H71" s="102">
        <f t="shared" si="26"/>
        <v>39000</v>
      </c>
      <c r="I71" s="96"/>
      <c r="J71" s="96"/>
      <c r="K71" s="90"/>
      <c r="L71" s="97"/>
      <c r="M71" s="97"/>
      <c r="N71" s="97"/>
      <c r="O71" s="97"/>
      <c r="P71" s="98"/>
      <c r="Q71" s="98"/>
      <c r="R71" s="98"/>
      <c r="S71" s="98"/>
    </row>
    <row r="72" spans="1:255" s="99" customFormat="1" ht="16.5" customHeight="1">
      <c r="A72" s="92"/>
      <c r="B72" s="100" t="s">
        <v>110</v>
      </c>
      <c r="C72" s="101">
        <f t="shared" ref="C72:H72" si="27">+C74+C76+C75+C73</f>
        <v>0</v>
      </c>
      <c r="D72" s="102">
        <f t="shared" si="27"/>
        <v>39000</v>
      </c>
      <c r="E72" s="102">
        <f t="shared" si="27"/>
        <v>39000</v>
      </c>
      <c r="F72" s="102">
        <f t="shared" si="27"/>
        <v>0</v>
      </c>
      <c r="G72" s="102">
        <f t="shared" si="27"/>
        <v>39000</v>
      </c>
      <c r="H72" s="102">
        <f t="shared" si="27"/>
        <v>39000</v>
      </c>
      <c r="I72" s="96"/>
      <c r="J72" s="96"/>
      <c r="K72" s="90"/>
      <c r="L72" s="97"/>
      <c r="M72" s="97"/>
      <c r="N72" s="97"/>
      <c r="O72" s="97"/>
      <c r="P72" s="98"/>
      <c r="Q72" s="98"/>
      <c r="R72" s="98"/>
      <c r="S72" s="98"/>
    </row>
    <row r="73" spans="1:255" s="99" customFormat="1" ht="16.5" customHeight="1">
      <c r="A73" s="92"/>
      <c r="B73" s="104" t="s">
        <v>111</v>
      </c>
      <c r="C73" s="101"/>
      <c r="D73" s="106">
        <v>0</v>
      </c>
      <c r="E73" s="106">
        <v>0</v>
      </c>
      <c r="F73" s="106">
        <v>0</v>
      </c>
      <c r="G73" s="107"/>
      <c r="H73" s="107"/>
      <c r="I73" s="96"/>
      <c r="J73" s="108"/>
      <c r="K73" s="90"/>
      <c r="L73" s="97"/>
      <c r="M73" s="97"/>
      <c r="N73" s="97"/>
      <c r="O73" s="97"/>
      <c r="P73" s="98"/>
      <c r="Q73" s="98"/>
      <c r="R73" s="98"/>
      <c r="S73" s="98"/>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c r="GU73" s="91"/>
      <c r="GV73" s="91"/>
      <c r="GW73" s="91"/>
      <c r="GX73" s="91"/>
      <c r="GY73" s="91"/>
      <c r="GZ73" s="91"/>
      <c r="HA73" s="91"/>
      <c r="HB73" s="91"/>
      <c r="HC73" s="91"/>
      <c r="HD73" s="91"/>
      <c r="HE73" s="91"/>
      <c r="HF73" s="91"/>
      <c r="HG73" s="91"/>
      <c r="HH73" s="91"/>
      <c r="HI73" s="91"/>
      <c r="HJ73" s="91"/>
      <c r="HK73" s="91"/>
      <c r="HL73" s="91"/>
      <c r="HM73" s="91"/>
      <c r="HN73" s="91"/>
      <c r="HO73" s="91"/>
      <c r="HP73" s="91"/>
      <c r="HQ73" s="91"/>
      <c r="HR73" s="91"/>
      <c r="HS73" s="91"/>
      <c r="HT73" s="91"/>
      <c r="HU73" s="91"/>
      <c r="HV73" s="91"/>
      <c r="HW73" s="91"/>
      <c r="HX73" s="91"/>
      <c r="HY73" s="91"/>
      <c r="HZ73" s="91"/>
      <c r="IA73" s="91"/>
      <c r="IB73" s="91"/>
      <c r="IC73" s="91"/>
      <c r="ID73" s="91"/>
      <c r="IE73" s="91"/>
      <c r="IF73" s="91"/>
      <c r="IG73" s="91"/>
      <c r="IH73" s="91"/>
      <c r="II73" s="91"/>
      <c r="IJ73" s="91"/>
      <c r="IK73" s="91"/>
      <c r="IL73" s="91"/>
      <c r="IM73" s="91"/>
      <c r="IN73" s="91"/>
      <c r="IO73" s="91"/>
      <c r="IP73" s="91"/>
      <c r="IQ73" s="91"/>
      <c r="IR73" s="91"/>
      <c r="IS73" s="91"/>
      <c r="IT73" s="91"/>
      <c r="IU73" s="91"/>
    </row>
    <row r="74" spans="1:255" s="99" customFormat="1" ht="16.5" customHeight="1">
      <c r="A74" s="92" t="s">
        <v>112</v>
      </c>
      <c r="B74" s="109" t="s">
        <v>113</v>
      </c>
      <c r="C74" s="105"/>
      <c r="D74" s="106">
        <v>39000</v>
      </c>
      <c r="E74" s="106">
        <v>39000</v>
      </c>
      <c r="F74" s="106">
        <v>0</v>
      </c>
      <c r="G74" s="107">
        <v>39000</v>
      </c>
      <c r="H74" s="107">
        <v>39000</v>
      </c>
      <c r="I74" s="96"/>
      <c r="J74" s="108"/>
      <c r="K74" s="90"/>
      <c r="L74" s="97"/>
      <c r="M74" s="97"/>
      <c r="N74" s="97"/>
      <c r="O74" s="97"/>
      <c r="P74" s="98"/>
      <c r="Q74" s="98"/>
      <c r="R74" s="98"/>
      <c r="S74" s="98"/>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c r="IG74" s="91"/>
      <c r="IH74" s="91"/>
      <c r="II74" s="91"/>
      <c r="IJ74" s="91"/>
      <c r="IK74" s="91"/>
      <c r="IL74" s="91"/>
      <c r="IM74" s="91"/>
      <c r="IN74" s="91"/>
      <c r="IO74" s="91"/>
      <c r="IP74" s="91"/>
      <c r="IQ74" s="91"/>
      <c r="IR74" s="91"/>
      <c r="IS74" s="91"/>
      <c r="IT74" s="91"/>
      <c r="IU74" s="91"/>
    </row>
    <row r="75" spans="1:255" s="99" customFormat="1" ht="16.5" customHeight="1">
      <c r="A75" s="92" t="s">
        <v>114</v>
      </c>
      <c r="B75" s="104" t="s">
        <v>115</v>
      </c>
      <c r="C75" s="105"/>
      <c r="D75" s="106">
        <v>0</v>
      </c>
      <c r="E75" s="106">
        <v>0</v>
      </c>
      <c r="F75" s="106">
        <v>0</v>
      </c>
      <c r="G75" s="107"/>
      <c r="H75" s="107"/>
      <c r="I75" s="96"/>
      <c r="J75" s="108"/>
      <c r="K75" s="90"/>
      <c r="L75" s="97"/>
      <c r="M75" s="97"/>
      <c r="N75" s="97"/>
      <c r="O75" s="97"/>
      <c r="P75" s="98"/>
      <c r="Q75" s="98"/>
      <c r="R75" s="98"/>
      <c r="S75" s="98"/>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91"/>
      <c r="HT75" s="91"/>
      <c r="HU75" s="91"/>
      <c r="HV75" s="91"/>
      <c r="HW75" s="91"/>
      <c r="HX75" s="91"/>
      <c r="HY75" s="91"/>
      <c r="HZ75" s="91"/>
      <c r="IA75" s="91"/>
      <c r="IB75" s="91"/>
      <c r="IC75" s="91"/>
      <c r="ID75" s="91"/>
      <c r="IE75" s="91"/>
      <c r="IF75" s="91"/>
      <c r="IG75" s="91"/>
      <c r="IH75" s="91"/>
      <c r="II75" s="91"/>
      <c r="IJ75" s="91"/>
      <c r="IK75" s="91"/>
      <c r="IL75" s="91"/>
      <c r="IM75" s="91"/>
      <c r="IN75" s="91"/>
      <c r="IO75" s="91"/>
      <c r="IP75" s="91"/>
      <c r="IQ75" s="91"/>
      <c r="IR75" s="91"/>
      <c r="IS75" s="91"/>
      <c r="IT75" s="91"/>
      <c r="IU75" s="91"/>
    </row>
    <row r="76" spans="1:255" s="99" customFormat="1" ht="16.5" customHeight="1">
      <c r="A76" s="92"/>
      <c r="B76" s="109" t="s">
        <v>116</v>
      </c>
      <c r="C76" s="105"/>
      <c r="D76" s="106">
        <v>0</v>
      </c>
      <c r="E76" s="106">
        <v>0</v>
      </c>
      <c r="F76" s="106">
        <v>0</v>
      </c>
      <c r="G76" s="107">
        <v>0</v>
      </c>
      <c r="H76" s="107"/>
      <c r="I76" s="96"/>
      <c r="J76" s="108"/>
      <c r="K76" s="90"/>
      <c r="L76" s="97"/>
      <c r="M76" s="97"/>
      <c r="N76" s="97"/>
      <c r="O76" s="97"/>
      <c r="P76" s="98"/>
      <c r="Q76" s="98"/>
      <c r="R76" s="98"/>
      <c r="S76" s="98"/>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c r="IN76" s="91"/>
      <c r="IO76" s="91"/>
      <c r="IP76" s="91"/>
      <c r="IQ76" s="91"/>
      <c r="IR76" s="91"/>
      <c r="IS76" s="91"/>
      <c r="IT76" s="91"/>
      <c r="IU76" s="91"/>
    </row>
    <row r="77" spans="1:255" s="91" customFormat="1" ht="16.5" customHeight="1">
      <c r="A77" s="110" t="s">
        <v>117</v>
      </c>
      <c r="B77" s="104" t="s">
        <v>118</v>
      </c>
      <c r="C77" s="105"/>
      <c r="D77" s="106">
        <v>0</v>
      </c>
      <c r="E77" s="106">
        <v>0</v>
      </c>
      <c r="F77" s="106">
        <v>0</v>
      </c>
      <c r="G77" s="107"/>
      <c r="H77" s="107"/>
      <c r="I77" s="96"/>
      <c r="J77" s="108"/>
      <c r="K77" s="90"/>
      <c r="L77" s="97"/>
      <c r="M77" s="97"/>
      <c r="N77" s="97"/>
      <c r="O77" s="97"/>
      <c r="P77" s="98"/>
      <c r="Q77" s="98"/>
      <c r="R77" s="98"/>
      <c r="S77" s="98"/>
    </row>
    <row r="78" spans="1:255" s="91" customFormat="1" ht="16.5" customHeight="1">
      <c r="A78" s="110"/>
      <c r="B78" s="109" t="s">
        <v>119</v>
      </c>
      <c r="C78" s="105"/>
      <c r="D78" s="106">
        <v>0</v>
      </c>
      <c r="E78" s="106">
        <v>0</v>
      </c>
      <c r="F78" s="106">
        <v>0</v>
      </c>
      <c r="G78" s="107"/>
      <c r="H78" s="107"/>
      <c r="I78" s="96"/>
      <c r="J78" s="108"/>
      <c r="K78" s="90"/>
      <c r="L78" s="97"/>
      <c r="M78" s="97"/>
      <c r="N78" s="97"/>
      <c r="O78" s="97"/>
      <c r="P78" s="98"/>
      <c r="Q78" s="98"/>
      <c r="R78" s="98"/>
      <c r="S78" s="98"/>
    </row>
    <row r="79" spans="1:255" s="91" customFormat="1" ht="16.5" customHeight="1">
      <c r="A79" s="110" t="s">
        <v>120</v>
      </c>
      <c r="B79" s="109" t="s">
        <v>121</v>
      </c>
      <c r="C79" s="94">
        <f t="shared" ref="C79:H79" si="28">+C38-C81+C24+C70+C167+C68</f>
        <v>0</v>
      </c>
      <c r="D79" s="95">
        <f t="shared" si="28"/>
        <v>34548130</v>
      </c>
      <c r="E79" s="95">
        <f t="shared" si="28"/>
        <v>39690190</v>
      </c>
      <c r="F79" s="95">
        <f t="shared" si="28"/>
        <v>0</v>
      </c>
      <c r="G79" s="95">
        <f t="shared" si="28"/>
        <v>39678721.870000012</v>
      </c>
      <c r="H79" s="95">
        <f t="shared" si="28"/>
        <v>3990636.8400000064</v>
      </c>
      <c r="I79" s="96"/>
      <c r="J79" s="116"/>
      <c r="K79" s="90"/>
      <c r="L79" s="97"/>
      <c r="M79" s="97"/>
      <c r="N79" s="97"/>
      <c r="O79" s="97"/>
      <c r="P79" s="98"/>
      <c r="Q79" s="98"/>
      <c r="R79" s="98"/>
      <c r="S79" s="98"/>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c r="EA79" s="117"/>
      <c r="EB79" s="117"/>
      <c r="EC79" s="117"/>
      <c r="ED79" s="117"/>
      <c r="EE79" s="117"/>
      <c r="EF79" s="117"/>
      <c r="EG79" s="117"/>
      <c r="EH79" s="117"/>
      <c r="EI79" s="117"/>
      <c r="EJ79" s="117"/>
      <c r="EK79" s="117"/>
      <c r="EL79" s="117"/>
      <c r="EM79" s="117"/>
      <c r="EN79" s="117"/>
      <c r="EO79" s="117"/>
      <c r="EP79" s="117"/>
      <c r="EQ79" s="117"/>
      <c r="ER79" s="117"/>
      <c r="ES79" s="117"/>
      <c r="ET79" s="117"/>
      <c r="EU79" s="117"/>
      <c r="EV79" s="117"/>
      <c r="EW79" s="117"/>
      <c r="EX79" s="117"/>
      <c r="EY79" s="117"/>
      <c r="EZ79" s="117"/>
      <c r="FA79" s="117"/>
      <c r="FB79" s="117"/>
      <c r="FC79" s="117"/>
      <c r="FD79" s="117"/>
      <c r="FE79" s="117"/>
      <c r="FF79" s="117"/>
      <c r="FG79" s="117"/>
      <c r="FH79" s="117"/>
      <c r="FI79" s="117"/>
      <c r="FJ79" s="117"/>
      <c r="FK79" s="117"/>
      <c r="FL79" s="117"/>
      <c r="FM79" s="117"/>
      <c r="FN79" s="117"/>
      <c r="FO79" s="117"/>
      <c r="FP79" s="117"/>
      <c r="FQ79" s="117"/>
      <c r="FR79" s="117"/>
      <c r="FS79" s="117"/>
      <c r="FT79" s="117"/>
      <c r="FU79" s="117"/>
      <c r="FV79" s="117"/>
      <c r="FW79" s="117"/>
      <c r="FX79" s="117"/>
      <c r="FY79" s="117"/>
      <c r="FZ79" s="117"/>
      <c r="GA79" s="117"/>
      <c r="GB79" s="117"/>
      <c r="GC79" s="117"/>
      <c r="GD79" s="117"/>
      <c r="GE79" s="117"/>
      <c r="GF79" s="117"/>
      <c r="GG79" s="117"/>
      <c r="GH79" s="117"/>
      <c r="GI79" s="117"/>
      <c r="GJ79" s="117"/>
      <c r="GK79" s="117"/>
      <c r="GL79" s="117"/>
      <c r="GM79" s="117"/>
      <c r="GN79" s="117"/>
      <c r="GO79" s="117"/>
      <c r="GP79" s="117"/>
      <c r="GQ79" s="117"/>
      <c r="GR79" s="117"/>
      <c r="GS79" s="117"/>
      <c r="GT79" s="117"/>
      <c r="GU79" s="117"/>
      <c r="GV79" s="117"/>
      <c r="GW79" s="117"/>
      <c r="GX79" s="117"/>
      <c r="GY79" s="117"/>
      <c r="GZ79" s="117"/>
      <c r="HA79" s="117"/>
      <c r="HB79" s="117"/>
      <c r="HC79" s="117"/>
      <c r="HD79" s="117"/>
      <c r="HE79" s="117"/>
      <c r="HF79" s="117"/>
      <c r="HG79" s="117"/>
      <c r="HH79" s="117"/>
      <c r="HI79" s="117"/>
      <c r="HJ79" s="117"/>
      <c r="HK79" s="117"/>
      <c r="HL79" s="117"/>
      <c r="HM79" s="117"/>
      <c r="HN79" s="117"/>
      <c r="HO79" s="117"/>
      <c r="HP79" s="117"/>
      <c r="HQ79" s="117"/>
      <c r="HR79" s="117"/>
      <c r="HS79" s="117"/>
      <c r="HT79" s="117"/>
      <c r="HU79" s="117"/>
      <c r="HV79" s="117"/>
      <c r="HW79" s="117"/>
      <c r="HX79" s="117"/>
      <c r="HY79" s="117"/>
      <c r="HZ79" s="117"/>
      <c r="IA79" s="117"/>
      <c r="IB79" s="117"/>
      <c r="IC79" s="117"/>
      <c r="ID79" s="117"/>
      <c r="IE79" s="117"/>
      <c r="IF79" s="117"/>
      <c r="IG79" s="117"/>
      <c r="IH79" s="117"/>
      <c r="II79" s="117"/>
      <c r="IJ79" s="117"/>
      <c r="IK79" s="117"/>
      <c r="IL79" s="117"/>
      <c r="IM79" s="117"/>
      <c r="IN79" s="117"/>
      <c r="IO79" s="117"/>
      <c r="IP79" s="117"/>
      <c r="IQ79" s="117"/>
      <c r="IR79" s="117"/>
      <c r="IS79" s="117"/>
      <c r="IT79" s="117"/>
      <c r="IU79" s="117"/>
    </row>
    <row r="80" spans="1:255" s="91" customFormat="1" ht="16.5" customHeight="1">
      <c r="A80" s="110"/>
      <c r="B80" s="109" t="s">
        <v>122</v>
      </c>
      <c r="C80" s="94"/>
      <c r="D80" s="106"/>
      <c r="E80" s="106"/>
      <c r="F80" s="106"/>
      <c r="G80" s="106"/>
      <c r="H80" s="106"/>
      <c r="I80" s="96"/>
      <c r="J80" s="116"/>
      <c r="K80" s="90"/>
      <c r="L80" s="97"/>
      <c r="M80" s="97"/>
      <c r="N80" s="97"/>
      <c r="O80" s="97"/>
      <c r="P80" s="98"/>
      <c r="Q80" s="98"/>
      <c r="R80" s="98"/>
      <c r="S80" s="98"/>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c r="FE80" s="117"/>
      <c r="FF80" s="117"/>
      <c r="FG80" s="117"/>
      <c r="FH80" s="117"/>
      <c r="FI80" s="117"/>
      <c r="FJ80" s="117"/>
      <c r="FK80" s="117"/>
      <c r="FL80" s="117"/>
      <c r="FM80" s="117"/>
      <c r="FN80" s="117"/>
      <c r="FO80" s="117"/>
      <c r="FP80" s="117"/>
      <c r="FQ80" s="117"/>
      <c r="FR80" s="117"/>
      <c r="FS80" s="117"/>
      <c r="FT80" s="117"/>
      <c r="FU80" s="117"/>
      <c r="FV80" s="117"/>
      <c r="FW80" s="117"/>
      <c r="FX80" s="117"/>
      <c r="FY80" s="117"/>
      <c r="FZ80" s="117"/>
      <c r="GA80" s="117"/>
      <c r="GB80" s="117"/>
      <c r="GC80" s="117"/>
      <c r="GD80" s="117"/>
      <c r="GE80" s="117"/>
      <c r="GF80" s="117"/>
      <c r="GG80" s="117"/>
      <c r="GH80" s="117"/>
      <c r="GI80" s="117"/>
      <c r="GJ80" s="117"/>
      <c r="GK80" s="117"/>
      <c r="GL80" s="117"/>
      <c r="GM80" s="117"/>
      <c r="GN80" s="117"/>
      <c r="GO80" s="117"/>
      <c r="GP80" s="117"/>
      <c r="GQ80" s="117"/>
      <c r="GR80" s="117"/>
      <c r="GS80" s="117"/>
      <c r="GT80" s="117"/>
      <c r="GU80" s="117"/>
      <c r="GV80" s="117"/>
      <c r="GW80" s="117"/>
      <c r="GX80" s="117"/>
      <c r="GY80" s="117"/>
      <c r="GZ80" s="117"/>
      <c r="HA80" s="117"/>
      <c r="HB80" s="117"/>
      <c r="HC80" s="117"/>
      <c r="HD80" s="117"/>
      <c r="HE80" s="117"/>
      <c r="HF80" s="117"/>
      <c r="HG80" s="117"/>
      <c r="HH80" s="117"/>
      <c r="HI80" s="117"/>
      <c r="HJ80" s="117"/>
      <c r="HK80" s="117"/>
      <c r="HL80" s="117"/>
      <c r="HM80" s="117"/>
      <c r="HN80" s="117"/>
      <c r="HO80" s="117"/>
      <c r="HP80" s="117"/>
      <c r="HQ80" s="117"/>
      <c r="HR80" s="117"/>
      <c r="HS80" s="117"/>
      <c r="HT80" s="117"/>
      <c r="HU80" s="117"/>
      <c r="HV80" s="117"/>
      <c r="HW80" s="117"/>
      <c r="HX80" s="117"/>
      <c r="HY80" s="117"/>
      <c r="HZ80" s="117"/>
      <c r="IA80" s="117"/>
      <c r="IB80" s="117"/>
      <c r="IC80" s="117"/>
      <c r="ID80" s="117"/>
      <c r="IE80" s="117"/>
      <c r="IF80" s="117"/>
      <c r="IG80" s="117"/>
      <c r="IH80" s="117"/>
      <c r="II80" s="117"/>
      <c r="IJ80" s="117"/>
      <c r="IK80" s="117"/>
      <c r="IL80" s="117"/>
      <c r="IM80" s="117"/>
      <c r="IN80" s="117"/>
      <c r="IO80" s="117"/>
      <c r="IP80" s="117"/>
      <c r="IQ80" s="117"/>
      <c r="IR80" s="117"/>
      <c r="IS80" s="117"/>
      <c r="IT80" s="117"/>
      <c r="IU80" s="117"/>
    </row>
    <row r="81" spans="1:255" s="91" customFormat="1" ht="16.5" customHeight="1">
      <c r="A81" s="110" t="s">
        <v>34</v>
      </c>
      <c r="B81" s="100" t="s">
        <v>123</v>
      </c>
      <c r="C81" s="94">
        <f t="shared" ref="C81:H81" si="29">+C82+C123+C147+C149+C162+C164</f>
        <v>0</v>
      </c>
      <c r="D81" s="95">
        <f t="shared" si="29"/>
        <v>223346510</v>
      </c>
      <c r="E81" s="95">
        <f t="shared" si="29"/>
        <v>208035410</v>
      </c>
      <c r="F81" s="95">
        <f t="shared" si="29"/>
        <v>0</v>
      </c>
      <c r="G81" s="95">
        <f t="shared" si="29"/>
        <v>207852836.89999998</v>
      </c>
      <c r="H81" s="95">
        <f t="shared" si="29"/>
        <v>18977878.09</v>
      </c>
      <c r="I81" s="96"/>
      <c r="J81" s="116"/>
      <c r="K81" s="90"/>
      <c r="L81" s="97"/>
      <c r="M81" s="97"/>
      <c r="N81" s="97"/>
      <c r="O81" s="97"/>
      <c r="P81" s="98"/>
      <c r="Q81" s="98"/>
      <c r="R81" s="98"/>
      <c r="S81" s="98"/>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c r="FE81" s="117"/>
      <c r="FF81" s="117"/>
      <c r="FG81" s="117"/>
      <c r="FH81" s="117"/>
      <c r="FI81" s="117"/>
      <c r="FJ81" s="117"/>
      <c r="FK81" s="117"/>
      <c r="FL81" s="117"/>
      <c r="FM81" s="117"/>
      <c r="FN81" s="117"/>
      <c r="FO81" s="117"/>
      <c r="FP81" s="117"/>
      <c r="FQ81" s="117"/>
      <c r="FR81" s="117"/>
      <c r="FS81" s="117"/>
      <c r="FT81" s="117"/>
      <c r="FU81" s="117"/>
      <c r="FV81" s="117"/>
      <c r="FW81" s="117"/>
      <c r="FX81" s="117"/>
      <c r="FY81" s="117"/>
      <c r="FZ81" s="117"/>
      <c r="GA81" s="117"/>
      <c r="GB81" s="117"/>
      <c r="GC81" s="117"/>
      <c r="GD81" s="117"/>
      <c r="GE81" s="117"/>
      <c r="GF81" s="117"/>
      <c r="GG81" s="117"/>
      <c r="GH81" s="117"/>
      <c r="GI81" s="117"/>
      <c r="GJ81" s="117"/>
      <c r="GK81" s="117"/>
      <c r="GL81" s="117"/>
      <c r="GM81" s="117"/>
      <c r="GN81" s="117"/>
      <c r="GO81" s="117"/>
      <c r="GP81" s="117"/>
      <c r="GQ81" s="117"/>
      <c r="GR81" s="117"/>
      <c r="GS81" s="117"/>
      <c r="GT81" s="117"/>
      <c r="GU81" s="117"/>
      <c r="GV81" s="117"/>
      <c r="GW81" s="117"/>
      <c r="GX81" s="117"/>
      <c r="GY81" s="117"/>
      <c r="GZ81" s="117"/>
      <c r="HA81" s="117"/>
      <c r="HB81" s="117"/>
      <c r="HC81" s="117"/>
      <c r="HD81" s="117"/>
      <c r="HE81" s="117"/>
      <c r="HF81" s="117"/>
      <c r="HG81" s="117"/>
      <c r="HH81" s="117"/>
      <c r="HI81" s="117"/>
      <c r="HJ81" s="117"/>
      <c r="HK81" s="117"/>
      <c r="HL81" s="117"/>
      <c r="HM81" s="117"/>
      <c r="HN81" s="117"/>
      <c r="HO81" s="117"/>
      <c r="HP81" s="117"/>
      <c r="HQ81" s="117"/>
      <c r="HR81" s="117"/>
      <c r="HS81" s="117"/>
      <c r="HT81" s="117"/>
      <c r="HU81" s="117"/>
      <c r="HV81" s="117"/>
      <c r="HW81" s="117"/>
      <c r="HX81" s="117"/>
      <c r="HY81" s="117"/>
      <c r="HZ81" s="117"/>
      <c r="IA81" s="117"/>
      <c r="IB81" s="117"/>
      <c r="IC81" s="117"/>
      <c r="ID81" s="117"/>
      <c r="IE81" s="117"/>
      <c r="IF81" s="117"/>
      <c r="IG81" s="117"/>
      <c r="IH81" s="117"/>
      <c r="II81" s="117"/>
      <c r="IJ81" s="117"/>
      <c r="IK81" s="117"/>
      <c r="IL81" s="117"/>
      <c r="IM81" s="117"/>
      <c r="IN81" s="117"/>
      <c r="IO81" s="117"/>
      <c r="IP81" s="117"/>
      <c r="IQ81" s="117"/>
      <c r="IR81" s="117"/>
      <c r="IS81" s="117"/>
      <c r="IT81" s="117"/>
      <c r="IU81" s="117"/>
    </row>
    <row r="82" spans="1:255" s="91" customFormat="1" ht="16.5" customHeight="1">
      <c r="A82" s="110" t="s">
        <v>124</v>
      </c>
      <c r="B82" s="100" t="s">
        <v>125</v>
      </c>
      <c r="C82" s="101">
        <f t="shared" ref="C82:H82" si="30">+C83+C90+C103+C119+C121</f>
        <v>0</v>
      </c>
      <c r="D82" s="102">
        <f t="shared" si="30"/>
        <v>96314970</v>
      </c>
      <c r="E82" s="102">
        <f t="shared" si="30"/>
        <v>81494120</v>
      </c>
      <c r="F82" s="102">
        <f t="shared" si="30"/>
        <v>0</v>
      </c>
      <c r="G82" s="102">
        <f t="shared" si="30"/>
        <v>81493796.689999998</v>
      </c>
      <c r="H82" s="102">
        <f t="shared" si="30"/>
        <v>6795736.5</v>
      </c>
      <c r="I82" s="96"/>
      <c r="J82" s="108"/>
      <c r="K82" s="90"/>
      <c r="L82" s="97"/>
      <c r="M82" s="97"/>
      <c r="N82" s="97"/>
      <c r="O82" s="97"/>
      <c r="P82" s="98"/>
      <c r="Q82" s="98"/>
      <c r="R82" s="98"/>
      <c r="S82" s="98"/>
    </row>
    <row r="83" spans="1:255" s="117" customFormat="1" ht="16.5" customHeight="1">
      <c r="A83" s="119"/>
      <c r="B83" s="100" t="s">
        <v>126</v>
      </c>
      <c r="C83" s="94">
        <f t="shared" ref="C83:H83" si="31">+C84+C87+C88+C85+C86</f>
        <v>0</v>
      </c>
      <c r="D83" s="95">
        <f t="shared" si="31"/>
        <v>53653560</v>
      </c>
      <c r="E83" s="95">
        <f t="shared" si="31"/>
        <v>40854080</v>
      </c>
      <c r="F83" s="95">
        <f t="shared" si="31"/>
        <v>0</v>
      </c>
      <c r="G83" s="95">
        <f t="shared" si="31"/>
        <v>40853832.269999996</v>
      </c>
      <c r="H83" s="95">
        <f t="shared" si="31"/>
        <v>1385499.39</v>
      </c>
      <c r="I83" s="96"/>
      <c r="J83" s="108"/>
      <c r="K83" s="90"/>
      <c r="L83" s="97"/>
      <c r="M83" s="97"/>
      <c r="N83" s="97"/>
      <c r="O83" s="97"/>
      <c r="P83" s="98"/>
      <c r="Q83" s="98"/>
      <c r="R83" s="98"/>
      <c r="S83" s="98"/>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c r="IU83" s="91"/>
    </row>
    <row r="84" spans="1:255" s="117" customFormat="1" ht="16.5" customHeight="1">
      <c r="A84" s="119"/>
      <c r="B84" s="104" t="s">
        <v>127</v>
      </c>
      <c r="C84" s="105"/>
      <c r="D84" s="106">
        <v>52087000</v>
      </c>
      <c r="E84" s="106">
        <v>39454840</v>
      </c>
      <c r="F84" s="106"/>
      <c r="G84" s="107">
        <v>39454838.460000001</v>
      </c>
      <c r="H84" s="107">
        <v>1161137.43</v>
      </c>
      <c r="I84" s="96"/>
      <c r="J84" s="108"/>
      <c r="K84" s="90"/>
      <c r="L84" s="97"/>
      <c r="M84" s="97"/>
      <c r="N84" s="97"/>
      <c r="O84" s="97"/>
      <c r="P84" s="98"/>
      <c r="Q84" s="98"/>
      <c r="R84" s="98"/>
      <c r="S84" s="98"/>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c r="IU84" s="91"/>
    </row>
    <row r="85" spans="1:255" s="117" customFormat="1" ht="16.5" customHeight="1">
      <c r="A85" s="119" t="s">
        <v>128</v>
      </c>
      <c r="B85" s="104" t="s">
        <v>129</v>
      </c>
      <c r="C85" s="105"/>
      <c r="D85" s="106"/>
      <c r="E85" s="106"/>
      <c r="F85" s="106"/>
      <c r="G85" s="107"/>
      <c r="H85" s="107"/>
      <c r="I85" s="96"/>
      <c r="J85" s="108"/>
      <c r="K85" s="90"/>
      <c r="L85" s="97"/>
      <c r="M85" s="97"/>
      <c r="N85" s="97"/>
      <c r="O85" s="97"/>
      <c r="P85" s="98"/>
      <c r="Q85" s="98"/>
      <c r="R85" s="98"/>
      <c r="S85" s="98"/>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c r="IU85" s="91"/>
    </row>
    <row r="86" spans="1:255" s="91" customFormat="1" ht="16.5" customHeight="1">
      <c r="A86" s="110"/>
      <c r="B86" s="104" t="s">
        <v>130</v>
      </c>
      <c r="C86" s="105"/>
      <c r="D86" s="106">
        <v>60000</v>
      </c>
      <c r="E86" s="106">
        <v>33680</v>
      </c>
      <c r="F86" s="106"/>
      <c r="G86" s="107">
        <v>33678.910000000003</v>
      </c>
      <c r="H86" s="107">
        <v>33678.910000000003</v>
      </c>
      <c r="I86" s="96"/>
      <c r="J86" s="108"/>
      <c r="K86" s="90"/>
      <c r="L86" s="97"/>
      <c r="M86" s="97"/>
      <c r="N86" s="97"/>
      <c r="O86" s="97"/>
      <c r="P86" s="98"/>
      <c r="Q86" s="98"/>
      <c r="R86" s="98"/>
      <c r="S86" s="98"/>
    </row>
    <row r="87" spans="1:255" s="91" customFormat="1" ht="16.5" customHeight="1">
      <c r="A87" s="110"/>
      <c r="B87" s="104" t="s">
        <v>131</v>
      </c>
      <c r="C87" s="105"/>
      <c r="D87" s="106">
        <v>244560</v>
      </c>
      <c r="E87" s="106">
        <v>244560</v>
      </c>
      <c r="F87" s="106"/>
      <c r="G87" s="107">
        <v>244559.3</v>
      </c>
      <c r="H87" s="107">
        <v>68999.3</v>
      </c>
      <c r="I87" s="96"/>
      <c r="J87" s="108"/>
      <c r="K87" s="90"/>
      <c r="L87" s="97"/>
      <c r="M87" s="97"/>
      <c r="N87" s="97"/>
      <c r="O87" s="97"/>
      <c r="P87" s="98"/>
      <c r="Q87" s="98"/>
      <c r="R87" s="98"/>
      <c r="S87" s="98"/>
    </row>
    <row r="88" spans="1:255" s="91" customFormat="1" ht="16.5" customHeight="1">
      <c r="A88" s="110"/>
      <c r="B88" s="104" t="s">
        <v>132</v>
      </c>
      <c r="C88" s="105"/>
      <c r="D88" s="106">
        <v>1262000</v>
      </c>
      <c r="E88" s="106">
        <v>1121000</v>
      </c>
      <c r="F88" s="106"/>
      <c r="G88" s="107">
        <v>1120755.6000000001</v>
      </c>
      <c r="H88" s="107">
        <v>121683.75</v>
      </c>
      <c r="I88" s="96"/>
      <c r="J88" s="108"/>
      <c r="K88" s="90"/>
      <c r="L88" s="97"/>
      <c r="M88" s="97"/>
      <c r="N88" s="97"/>
      <c r="O88" s="97"/>
      <c r="P88" s="98"/>
      <c r="Q88" s="98"/>
      <c r="R88" s="98"/>
      <c r="S88" s="98"/>
    </row>
    <row r="89" spans="1:255" s="91" customFormat="1" ht="16.5" customHeight="1">
      <c r="A89" s="110"/>
      <c r="B89" s="109" t="s">
        <v>122</v>
      </c>
      <c r="C89" s="105"/>
      <c r="D89" s="106"/>
      <c r="E89" s="106"/>
      <c r="F89" s="106"/>
      <c r="G89" s="107">
        <f>-61629.26-559.5</f>
        <v>-62188.76</v>
      </c>
      <c r="H89" s="107">
        <v>-559.5</v>
      </c>
      <c r="I89" s="96"/>
      <c r="J89" s="108"/>
      <c r="K89" s="90"/>
      <c r="L89" s="97"/>
      <c r="M89" s="97"/>
      <c r="N89" s="97"/>
      <c r="O89" s="97"/>
      <c r="P89" s="98"/>
      <c r="Q89" s="98"/>
      <c r="R89" s="98"/>
      <c r="S89" s="98"/>
    </row>
    <row r="90" spans="1:255" s="91" customFormat="1" ht="16.5" customHeight="1">
      <c r="A90" s="110" t="s">
        <v>133</v>
      </c>
      <c r="B90" s="100" t="s">
        <v>134</v>
      </c>
      <c r="C90" s="105">
        <f t="shared" ref="C90:H90" si="32">C91+C92+C93+C94+C95+C96+C98+C97+C99</f>
        <v>0</v>
      </c>
      <c r="D90" s="124">
        <f t="shared" si="32"/>
        <v>25859440</v>
      </c>
      <c r="E90" s="124">
        <f t="shared" si="32"/>
        <v>24546000</v>
      </c>
      <c r="F90" s="124">
        <f t="shared" si="32"/>
        <v>0</v>
      </c>
      <c r="G90" s="124">
        <f t="shared" si="32"/>
        <v>24545955.039999999</v>
      </c>
      <c r="H90" s="124">
        <f t="shared" si="32"/>
        <v>3760026.4000000004</v>
      </c>
      <c r="I90" s="96"/>
      <c r="J90" s="108"/>
      <c r="K90" s="90"/>
      <c r="L90" s="97"/>
      <c r="M90" s="97"/>
      <c r="N90" s="97"/>
      <c r="O90" s="97"/>
      <c r="P90" s="98"/>
      <c r="Q90" s="98"/>
      <c r="R90" s="98"/>
      <c r="S90" s="98"/>
    </row>
    <row r="91" spans="1:255" s="91" customFormat="1" ht="18">
      <c r="A91" s="110" t="s">
        <v>135</v>
      </c>
      <c r="B91" s="104" t="s">
        <v>136</v>
      </c>
      <c r="C91" s="105"/>
      <c r="D91" s="106">
        <v>36460</v>
      </c>
      <c r="E91" s="106">
        <v>36170</v>
      </c>
      <c r="F91" s="106"/>
      <c r="G91" s="107">
        <v>36166.1</v>
      </c>
      <c r="H91" s="107">
        <v>2943.75</v>
      </c>
      <c r="I91" s="96"/>
      <c r="J91" s="96"/>
      <c r="K91" s="90"/>
      <c r="L91" s="97"/>
      <c r="M91" s="97"/>
      <c r="N91" s="97"/>
      <c r="O91" s="97"/>
      <c r="P91" s="98"/>
      <c r="Q91" s="98"/>
      <c r="R91" s="98"/>
      <c r="S91" s="98"/>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H91" s="99"/>
      <c r="HI91" s="99"/>
      <c r="HJ91" s="99"/>
      <c r="HK91" s="99"/>
      <c r="HL91" s="99"/>
      <c r="HM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row>
    <row r="92" spans="1:255" s="91" customFormat="1" ht="16.5" customHeight="1">
      <c r="A92" s="110"/>
      <c r="B92" s="104" t="s">
        <v>137</v>
      </c>
      <c r="C92" s="105"/>
      <c r="D92" s="106"/>
      <c r="E92" s="106"/>
      <c r="F92" s="106"/>
      <c r="G92" s="107"/>
      <c r="H92" s="107"/>
      <c r="I92" s="96"/>
      <c r="J92" s="108"/>
      <c r="K92" s="90"/>
      <c r="L92" s="97"/>
      <c r="M92" s="97"/>
      <c r="N92" s="97"/>
      <c r="O92" s="97"/>
      <c r="P92" s="98"/>
      <c r="Q92" s="98"/>
      <c r="R92" s="98"/>
      <c r="S92" s="98"/>
    </row>
    <row r="93" spans="1:255" s="91" customFormat="1" ht="18">
      <c r="A93" s="110" t="s">
        <v>138</v>
      </c>
      <c r="B93" s="104" t="s">
        <v>139</v>
      </c>
      <c r="C93" s="105"/>
      <c r="D93" s="106"/>
      <c r="E93" s="106"/>
      <c r="F93" s="106"/>
      <c r="G93" s="107"/>
      <c r="H93" s="107"/>
      <c r="I93" s="96"/>
      <c r="J93" s="108"/>
      <c r="K93" s="90"/>
      <c r="L93" s="97"/>
      <c r="M93" s="97"/>
      <c r="N93" s="97"/>
      <c r="O93" s="97"/>
      <c r="P93" s="98"/>
      <c r="Q93" s="98"/>
      <c r="R93" s="98"/>
      <c r="S93" s="98"/>
    </row>
    <row r="94" spans="1:255" s="99" customFormat="1" ht="16.5" customHeight="1">
      <c r="A94" s="92" t="s">
        <v>140</v>
      </c>
      <c r="B94" s="104" t="s">
        <v>141</v>
      </c>
      <c r="C94" s="105"/>
      <c r="D94" s="106">
        <v>13218700</v>
      </c>
      <c r="E94" s="106">
        <v>13021270</v>
      </c>
      <c r="F94" s="106"/>
      <c r="G94" s="107">
        <v>13021268</v>
      </c>
      <c r="H94" s="107">
        <v>2342191.4300000002</v>
      </c>
      <c r="I94" s="96"/>
      <c r="J94" s="108"/>
      <c r="K94" s="90"/>
      <c r="L94" s="97"/>
      <c r="M94" s="97"/>
      <c r="N94" s="97"/>
      <c r="O94" s="97"/>
      <c r="P94" s="98"/>
      <c r="Q94" s="98"/>
      <c r="R94" s="98"/>
      <c r="S94" s="98"/>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c r="EO94" s="91"/>
      <c r="EP94" s="91"/>
      <c r="EQ94" s="91"/>
      <c r="ER94" s="91"/>
      <c r="ES94" s="91"/>
      <c r="ET94" s="91"/>
      <c r="EU94" s="91"/>
      <c r="EV94" s="91"/>
      <c r="EW94" s="91"/>
      <c r="EX94" s="91"/>
      <c r="EY94" s="91"/>
      <c r="EZ94" s="91"/>
      <c r="FA94" s="91"/>
      <c r="FB94" s="91"/>
      <c r="FC94" s="91"/>
      <c r="FD94" s="91"/>
      <c r="FE94" s="91"/>
      <c r="FF94" s="91"/>
      <c r="FG94" s="91"/>
      <c r="FH94" s="91"/>
      <c r="FI94" s="91"/>
      <c r="FJ94" s="91"/>
      <c r="FK94" s="91"/>
      <c r="FL94" s="91"/>
      <c r="FM94" s="91"/>
      <c r="FN94" s="91"/>
      <c r="FO94" s="91"/>
      <c r="FP94" s="91"/>
      <c r="FQ94" s="91"/>
      <c r="FR94" s="91"/>
      <c r="FS94" s="91"/>
      <c r="FT94" s="91"/>
      <c r="FU94" s="91"/>
      <c r="FV94" s="91"/>
      <c r="FW94" s="91"/>
      <c r="FX94" s="91"/>
      <c r="FY94" s="91"/>
      <c r="FZ94" s="91"/>
      <c r="GA94" s="91"/>
      <c r="GB94" s="91"/>
      <c r="GC94" s="91"/>
      <c r="GD94" s="91"/>
      <c r="GE94" s="91"/>
      <c r="GF94" s="91"/>
      <c r="GG94" s="91"/>
      <c r="GH94" s="91"/>
      <c r="GI94" s="91"/>
      <c r="GJ94" s="91"/>
      <c r="GK94" s="91"/>
      <c r="GL94" s="91"/>
      <c r="GM94" s="91"/>
      <c r="GN94" s="91"/>
      <c r="GO94" s="91"/>
      <c r="GP94" s="91"/>
      <c r="GQ94" s="91"/>
      <c r="GR94" s="91"/>
      <c r="GS94" s="91"/>
      <c r="GT94" s="91"/>
      <c r="GU94" s="91"/>
      <c r="GV94" s="91"/>
      <c r="GW94" s="91"/>
      <c r="GX94" s="91"/>
      <c r="GY94" s="91"/>
      <c r="GZ94" s="91"/>
      <c r="HA94" s="91"/>
      <c r="HB94" s="91"/>
      <c r="HC94" s="91"/>
      <c r="HD94" s="91"/>
      <c r="HE94" s="91"/>
      <c r="HF94" s="91"/>
      <c r="HG94" s="91"/>
      <c r="HH94" s="91"/>
      <c r="HI94" s="91"/>
      <c r="HJ94" s="91"/>
      <c r="HK94" s="91"/>
      <c r="HL94" s="91"/>
      <c r="HM94" s="91"/>
      <c r="HN94" s="91"/>
      <c r="HO94" s="91"/>
      <c r="HP94" s="91"/>
      <c r="HQ94" s="91"/>
      <c r="HR94" s="91"/>
      <c r="HS94" s="91"/>
      <c r="HT94" s="91"/>
      <c r="HU94" s="91"/>
      <c r="HV94" s="91"/>
      <c r="HW94" s="91"/>
      <c r="HX94" s="91"/>
      <c r="HY94" s="91"/>
      <c r="HZ94" s="91"/>
      <c r="IA94" s="91"/>
      <c r="IB94" s="91"/>
      <c r="IC94" s="91"/>
      <c r="ID94" s="91"/>
      <c r="IE94" s="91"/>
      <c r="IF94" s="91"/>
      <c r="IG94" s="91"/>
      <c r="IH94" s="91"/>
      <c r="II94" s="91"/>
      <c r="IJ94" s="91"/>
      <c r="IK94" s="91"/>
      <c r="IL94" s="91"/>
      <c r="IM94" s="91"/>
      <c r="IN94" s="91"/>
      <c r="IO94" s="91"/>
      <c r="IP94" s="91"/>
      <c r="IQ94" s="91"/>
      <c r="IR94" s="91"/>
      <c r="IS94" s="91"/>
      <c r="IT94" s="91"/>
      <c r="IU94" s="91"/>
    </row>
    <row r="95" spans="1:255" s="91" customFormat="1" ht="16.5" customHeight="1">
      <c r="A95" s="110" t="s">
        <v>142</v>
      </c>
      <c r="B95" s="126" t="s">
        <v>143</v>
      </c>
      <c r="C95" s="105"/>
      <c r="D95" s="106">
        <v>42580</v>
      </c>
      <c r="E95" s="106">
        <v>43250</v>
      </c>
      <c r="F95" s="106"/>
      <c r="G95" s="107">
        <v>43250</v>
      </c>
      <c r="H95" s="107">
        <v>4800</v>
      </c>
      <c r="I95" s="96"/>
      <c r="J95" s="108"/>
      <c r="K95" s="90"/>
      <c r="L95" s="97"/>
      <c r="M95" s="97"/>
      <c r="N95" s="97"/>
      <c r="O95" s="97"/>
      <c r="P95" s="98"/>
      <c r="Q95" s="98"/>
      <c r="R95" s="98"/>
      <c r="S95" s="98"/>
    </row>
    <row r="96" spans="1:255" s="91" customFormat="1" ht="16.5" customHeight="1">
      <c r="A96" s="110"/>
      <c r="B96" s="104" t="s">
        <v>144</v>
      </c>
      <c r="C96" s="105"/>
      <c r="D96" s="106">
        <v>689730</v>
      </c>
      <c r="E96" s="106">
        <v>713670</v>
      </c>
      <c r="F96" s="106"/>
      <c r="G96" s="107">
        <v>713654.67</v>
      </c>
      <c r="H96" s="107">
        <v>73966.91</v>
      </c>
      <c r="I96" s="96"/>
      <c r="J96" s="108"/>
      <c r="K96" s="90"/>
      <c r="L96" s="97"/>
      <c r="M96" s="97"/>
      <c r="N96" s="97"/>
      <c r="O96" s="97"/>
      <c r="P96" s="98"/>
      <c r="Q96" s="98"/>
      <c r="R96" s="98"/>
      <c r="S96" s="98"/>
    </row>
    <row r="97" spans="1:255" s="91" customFormat="1" ht="16.5" customHeight="1">
      <c r="A97" s="110"/>
      <c r="B97" s="127" t="s">
        <v>145</v>
      </c>
      <c r="C97" s="105"/>
      <c r="D97" s="106"/>
      <c r="E97" s="106"/>
      <c r="F97" s="106"/>
      <c r="G97" s="107"/>
      <c r="H97" s="107"/>
      <c r="I97" s="96"/>
      <c r="J97" s="108"/>
      <c r="K97" s="90"/>
      <c r="L97" s="97"/>
      <c r="M97" s="97"/>
      <c r="N97" s="97"/>
      <c r="O97" s="97"/>
      <c r="P97" s="98"/>
      <c r="Q97" s="98"/>
      <c r="R97" s="98"/>
      <c r="S97" s="98"/>
    </row>
    <row r="98" spans="1:255" s="91" customFormat="1" ht="16.5" customHeight="1">
      <c r="A98" s="110" t="s">
        <v>146</v>
      </c>
      <c r="B98" s="127" t="s">
        <v>147</v>
      </c>
      <c r="C98" s="105"/>
      <c r="D98" s="106">
        <v>9041960</v>
      </c>
      <c r="E98" s="106">
        <v>8453460</v>
      </c>
      <c r="F98" s="106"/>
      <c r="G98" s="128">
        <v>8453459.6899999995</v>
      </c>
      <c r="H98" s="128">
        <v>866570</v>
      </c>
      <c r="I98" s="96"/>
      <c r="J98" s="108"/>
      <c r="K98" s="90"/>
      <c r="L98" s="97"/>
      <c r="M98" s="97"/>
      <c r="N98" s="97"/>
      <c r="O98" s="97"/>
      <c r="P98" s="98"/>
      <c r="Q98" s="98"/>
      <c r="R98" s="98"/>
      <c r="S98" s="98"/>
    </row>
    <row r="99" spans="1:255" s="91" customFormat="1" ht="54">
      <c r="A99" s="110" t="s">
        <v>148</v>
      </c>
      <c r="B99" s="129" t="s">
        <v>149</v>
      </c>
      <c r="C99" s="105">
        <f t="shared" ref="C99:H99" si="33">C100+C101</f>
        <v>0</v>
      </c>
      <c r="D99" s="124">
        <f t="shared" si="33"/>
        <v>2830010</v>
      </c>
      <c r="E99" s="124">
        <f t="shared" si="33"/>
        <v>2278180</v>
      </c>
      <c r="F99" s="124">
        <f t="shared" si="33"/>
        <v>0</v>
      </c>
      <c r="G99" s="124">
        <f t="shared" si="33"/>
        <v>2278156.58</v>
      </c>
      <c r="H99" s="124">
        <f t="shared" si="33"/>
        <v>469554.31</v>
      </c>
      <c r="I99" s="96"/>
      <c r="J99" s="108"/>
      <c r="K99" s="90"/>
      <c r="L99" s="97"/>
      <c r="M99" s="97"/>
      <c r="N99" s="97"/>
      <c r="O99" s="97"/>
      <c r="P99" s="98"/>
      <c r="Q99" s="98"/>
      <c r="R99" s="98"/>
      <c r="S99" s="98"/>
    </row>
    <row r="100" spans="1:255" s="91" customFormat="1" ht="16.5" customHeight="1">
      <c r="A100" s="110"/>
      <c r="B100" s="127" t="s">
        <v>150</v>
      </c>
      <c r="C100" s="105"/>
      <c r="D100" s="106">
        <v>2830010</v>
      </c>
      <c r="E100" s="106">
        <v>2278180</v>
      </c>
      <c r="F100" s="106"/>
      <c r="G100" s="107">
        <v>2278156.58</v>
      </c>
      <c r="H100" s="107">
        <v>469554.31</v>
      </c>
      <c r="I100" s="96"/>
      <c r="J100" s="108"/>
      <c r="K100" s="90"/>
      <c r="L100" s="97"/>
      <c r="M100" s="97"/>
      <c r="N100" s="97"/>
      <c r="O100" s="97"/>
      <c r="P100" s="98"/>
      <c r="Q100" s="98"/>
      <c r="R100" s="98"/>
      <c r="S100" s="98"/>
    </row>
    <row r="101" spans="1:255" s="91" customFormat="1" ht="16.5" customHeight="1">
      <c r="A101" s="110"/>
      <c r="B101" s="127" t="s">
        <v>151</v>
      </c>
      <c r="C101" s="105"/>
      <c r="D101" s="106"/>
      <c r="E101" s="106"/>
      <c r="F101" s="106"/>
      <c r="G101" s="107"/>
      <c r="H101" s="107"/>
      <c r="I101" s="96"/>
      <c r="J101" s="108"/>
      <c r="K101" s="90"/>
      <c r="L101" s="97"/>
      <c r="M101" s="97"/>
      <c r="N101" s="97"/>
      <c r="O101" s="97"/>
      <c r="P101" s="98"/>
      <c r="Q101" s="98"/>
      <c r="R101" s="98"/>
      <c r="S101" s="98"/>
    </row>
    <row r="102" spans="1:255" s="91" customFormat="1" ht="18">
      <c r="A102" s="110"/>
      <c r="B102" s="109" t="s">
        <v>122</v>
      </c>
      <c r="C102" s="105"/>
      <c r="D102" s="106"/>
      <c r="E102" s="106"/>
      <c r="F102" s="106"/>
      <c r="G102" s="107"/>
      <c r="H102" s="107"/>
      <c r="I102" s="96"/>
      <c r="J102" s="108"/>
      <c r="K102" s="90"/>
      <c r="L102" s="97"/>
      <c r="M102" s="97"/>
      <c r="N102" s="97"/>
      <c r="O102" s="97"/>
      <c r="P102" s="98"/>
      <c r="Q102" s="98"/>
      <c r="R102" s="98"/>
      <c r="S102" s="98"/>
    </row>
    <row r="103" spans="1:255" s="91" customFormat="1" ht="36">
      <c r="A103" s="110"/>
      <c r="B103" s="100" t="s">
        <v>152</v>
      </c>
      <c r="C103" s="105">
        <f t="shared" ref="C103:H103" si="34">C104+C105+C106+C107+C108+C109+C110+C111+C112+C113</f>
        <v>0</v>
      </c>
      <c r="D103" s="124">
        <f t="shared" si="34"/>
        <v>2180850</v>
      </c>
      <c r="E103" s="124">
        <f t="shared" si="34"/>
        <v>2131520</v>
      </c>
      <c r="F103" s="124">
        <f t="shared" si="34"/>
        <v>0</v>
      </c>
      <c r="G103" s="124">
        <f t="shared" si="34"/>
        <v>2131513.5</v>
      </c>
      <c r="H103" s="124">
        <f t="shared" si="34"/>
        <v>246177</v>
      </c>
      <c r="I103" s="96"/>
      <c r="J103" s="108"/>
      <c r="K103" s="90"/>
      <c r="L103" s="97"/>
      <c r="M103" s="97"/>
      <c r="N103" s="97"/>
      <c r="O103" s="97"/>
      <c r="P103" s="98"/>
      <c r="Q103" s="98"/>
      <c r="R103" s="98"/>
      <c r="S103" s="98"/>
    </row>
    <row r="104" spans="1:255" s="91" customFormat="1" ht="16.5" customHeight="1">
      <c r="A104" s="110"/>
      <c r="B104" s="104" t="s">
        <v>141</v>
      </c>
      <c r="C104" s="105"/>
      <c r="D104" s="106">
        <v>2050130</v>
      </c>
      <c r="E104" s="106">
        <v>1987720</v>
      </c>
      <c r="F104" s="106"/>
      <c r="G104" s="107">
        <v>1987713.5</v>
      </c>
      <c r="H104" s="107">
        <v>226287</v>
      </c>
      <c r="I104" s="96"/>
      <c r="J104" s="108"/>
      <c r="K104" s="90"/>
      <c r="L104" s="97"/>
      <c r="M104" s="97"/>
      <c r="N104" s="97"/>
      <c r="O104" s="97"/>
      <c r="P104" s="98"/>
      <c r="Q104" s="98"/>
      <c r="R104" s="98"/>
      <c r="S104" s="98"/>
    </row>
    <row r="105" spans="1:255" s="91" customFormat="1" ht="16.5" customHeight="1">
      <c r="A105" s="110"/>
      <c r="B105" s="130" t="s">
        <v>153</v>
      </c>
      <c r="C105" s="105"/>
      <c r="D105" s="106"/>
      <c r="E105" s="106"/>
      <c r="F105" s="106"/>
      <c r="G105" s="107"/>
      <c r="H105" s="107"/>
      <c r="I105" s="96"/>
      <c r="J105" s="108"/>
      <c r="K105" s="90"/>
      <c r="L105" s="97"/>
      <c r="M105" s="97"/>
      <c r="N105" s="97"/>
      <c r="O105" s="97"/>
      <c r="P105" s="98"/>
      <c r="Q105" s="98"/>
      <c r="R105" s="98"/>
      <c r="S105" s="98"/>
    </row>
    <row r="106" spans="1:255" s="91" customFormat="1" ht="18">
      <c r="A106" s="92"/>
      <c r="B106" s="131" t="s">
        <v>154</v>
      </c>
      <c r="C106" s="105"/>
      <c r="D106" s="106">
        <v>130720</v>
      </c>
      <c r="E106" s="106">
        <v>143800</v>
      </c>
      <c r="F106" s="106"/>
      <c r="G106" s="107">
        <v>143800</v>
      </c>
      <c r="H106" s="107">
        <v>19890</v>
      </c>
      <c r="I106" s="96"/>
      <c r="J106" s="108"/>
      <c r="K106" s="90"/>
      <c r="L106" s="97"/>
      <c r="M106" s="97"/>
      <c r="N106" s="97"/>
      <c r="O106" s="97"/>
      <c r="P106" s="98"/>
      <c r="Q106" s="98"/>
      <c r="R106" s="98"/>
      <c r="S106" s="98"/>
    </row>
    <row r="107" spans="1:255" s="91" customFormat="1" ht="16.5" customHeight="1">
      <c r="A107" s="110"/>
      <c r="B107" s="131" t="s">
        <v>155</v>
      </c>
      <c r="C107" s="105"/>
      <c r="D107" s="106"/>
      <c r="E107" s="106"/>
      <c r="F107" s="106"/>
      <c r="G107" s="107"/>
      <c r="H107" s="107"/>
      <c r="I107" s="96"/>
      <c r="J107" s="108"/>
      <c r="K107" s="90"/>
      <c r="L107" s="97"/>
      <c r="M107" s="97"/>
      <c r="N107" s="97"/>
      <c r="O107" s="97"/>
      <c r="P107" s="98"/>
      <c r="Q107" s="98"/>
      <c r="R107" s="98"/>
      <c r="S107" s="98"/>
    </row>
    <row r="108" spans="1:255" s="91" customFormat="1" ht="16.5" customHeight="1">
      <c r="A108" s="110"/>
      <c r="B108" s="131" t="s">
        <v>156</v>
      </c>
      <c r="C108" s="105"/>
      <c r="D108" s="106"/>
      <c r="E108" s="106"/>
      <c r="F108" s="106"/>
      <c r="G108" s="107"/>
      <c r="H108" s="107"/>
      <c r="I108" s="96"/>
      <c r="J108" s="108"/>
      <c r="K108" s="90"/>
      <c r="L108" s="97"/>
      <c r="M108" s="97"/>
      <c r="N108" s="97"/>
      <c r="O108" s="97"/>
      <c r="P108" s="98"/>
      <c r="Q108" s="98"/>
      <c r="R108" s="98"/>
      <c r="S108" s="98"/>
    </row>
    <row r="109" spans="1:255" s="91" customFormat="1" ht="16.5" customHeight="1">
      <c r="A109" s="110"/>
      <c r="B109" s="104" t="s">
        <v>136</v>
      </c>
      <c r="C109" s="105"/>
      <c r="D109" s="106"/>
      <c r="E109" s="106"/>
      <c r="F109" s="106"/>
      <c r="G109" s="107"/>
      <c r="H109" s="107"/>
      <c r="I109" s="96"/>
      <c r="J109" s="108"/>
      <c r="K109" s="90"/>
      <c r="L109" s="97"/>
      <c r="M109" s="97"/>
      <c r="N109" s="97"/>
      <c r="O109" s="97"/>
      <c r="P109" s="98"/>
      <c r="Q109" s="98"/>
      <c r="R109" s="98"/>
      <c r="S109" s="98"/>
    </row>
    <row r="110" spans="1:255" s="91" customFormat="1" ht="16.5" customHeight="1">
      <c r="A110" s="110" t="s">
        <v>157</v>
      </c>
      <c r="B110" s="131" t="s">
        <v>158</v>
      </c>
      <c r="C110" s="105"/>
      <c r="D110" s="106"/>
      <c r="E110" s="106"/>
      <c r="F110" s="106"/>
      <c r="G110" s="132"/>
      <c r="H110" s="132"/>
      <c r="I110" s="96"/>
      <c r="J110" s="133"/>
      <c r="K110" s="90"/>
      <c r="L110" s="97"/>
      <c r="M110" s="97"/>
      <c r="N110" s="97"/>
      <c r="O110" s="97"/>
      <c r="P110" s="98"/>
      <c r="Q110" s="98"/>
      <c r="R110" s="98"/>
      <c r="S110" s="98"/>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row>
    <row r="111" spans="1:255" s="91" customFormat="1" ht="16.5" customHeight="1">
      <c r="A111" s="110"/>
      <c r="B111" s="134" t="s">
        <v>159</v>
      </c>
      <c r="C111" s="105"/>
      <c r="D111" s="106"/>
      <c r="E111" s="106"/>
      <c r="F111" s="106"/>
      <c r="G111" s="132"/>
      <c r="H111" s="132"/>
      <c r="I111" s="96"/>
      <c r="J111" s="133"/>
      <c r="K111" s="90"/>
      <c r="L111" s="97"/>
      <c r="M111" s="97"/>
      <c r="N111" s="97"/>
      <c r="O111" s="97"/>
      <c r="P111" s="98"/>
      <c r="Q111" s="98"/>
      <c r="R111" s="98"/>
      <c r="S111" s="98"/>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c r="GC111" s="99"/>
      <c r="GD111" s="99"/>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c r="IM111" s="99"/>
      <c r="IN111" s="99"/>
      <c r="IO111" s="99"/>
      <c r="IP111" s="99"/>
      <c r="IQ111" s="99"/>
      <c r="IR111" s="99"/>
      <c r="IS111" s="99"/>
      <c r="IT111" s="99"/>
      <c r="IU111" s="99"/>
    </row>
    <row r="112" spans="1:255" s="91" customFormat="1" ht="36">
      <c r="A112" s="110"/>
      <c r="B112" s="134" t="s">
        <v>160</v>
      </c>
      <c r="C112" s="105"/>
      <c r="D112" s="106"/>
      <c r="E112" s="106"/>
      <c r="F112" s="106"/>
      <c r="G112" s="132"/>
      <c r="H112" s="132"/>
      <c r="I112" s="96"/>
      <c r="J112" s="133"/>
      <c r="K112" s="90"/>
      <c r="L112" s="97"/>
      <c r="M112" s="97"/>
      <c r="N112" s="97"/>
      <c r="O112" s="97"/>
      <c r="P112" s="98"/>
      <c r="Q112" s="98"/>
      <c r="R112" s="98"/>
      <c r="S112" s="98"/>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c r="GC112" s="99"/>
      <c r="GD112" s="99"/>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row>
    <row r="113" spans="1:255" s="99" customFormat="1" ht="36">
      <c r="A113" s="92" t="s">
        <v>161</v>
      </c>
      <c r="B113" s="135" t="s">
        <v>162</v>
      </c>
      <c r="C113" s="105">
        <f t="shared" ref="C113:H113" si="35">C114+C115+C116+C117</f>
        <v>0</v>
      </c>
      <c r="D113" s="124">
        <f t="shared" si="35"/>
        <v>0</v>
      </c>
      <c r="E113" s="124">
        <f t="shared" si="35"/>
        <v>0</v>
      </c>
      <c r="F113" s="124">
        <f t="shared" si="35"/>
        <v>0</v>
      </c>
      <c r="G113" s="124">
        <f t="shared" si="35"/>
        <v>0</v>
      </c>
      <c r="H113" s="124">
        <f t="shared" si="35"/>
        <v>0</v>
      </c>
      <c r="I113" s="96"/>
      <c r="J113" s="133"/>
      <c r="K113" s="90"/>
      <c r="L113" s="97"/>
      <c r="M113" s="97"/>
      <c r="N113" s="97"/>
      <c r="O113" s="97"/>
      <c r="P113" s="98"/>
      <c r="Q113" s="98"/>
      <c r="R113" s="98"/>
      <c r="S113" s="98"/>
    </row>
    <row r="114" spans="1:255" s="99" customFormat="1" ht="18">
      <c r="A114" s="92"/>
      <c r="B114" s="136" t="s">
        <v>163</v>
      </c>
      <c r="C114" s="105"/>
      <c r="D114" s="106"/>
      <c r="E114" s="106"/>
      <c r="F114" s="106"/>
      <c r="G114" s="132"/>
      <c r="H114" s="132"/>
      <c r="I114" s="96"/>
      <c r="J114" s="133"/>
      <c r="K114" s="90"/>
      <c r="L114" s="97"/>
      <c r="M114" s="97"/>
      <c r="N114" s="97"/>
      <c r="O114" s="97"/>
      <c r="P114" s="98"/>
      <c r="Q114" s="98"/>
      <c r="R114" s="98"/>
      <c r="S114" s="98"/>
    </row>
    <row r="115" spans="1:255" s="99" customFormat="1" ht="36">
      <c r="A115" s="92"/>
      <c r="B115" s="136" t="s">
        <v>164</v>
      </c>
      <c r="C115" s="105"/>
      <c r="D115" s="106"/>
      <c r="E115" s="106"/>
      <c r="F115" s="106"/>
      <c r="G115" s="132"/>
      <c r="H115" s="132"/>
      <c r="I115" s="96"/>
      <c r="J115" s="133"/>
      <c r="K115" s="90"/>
      <c r="L115" s="97"/>
      <c r="M115" s="97"/>
      <c r="N115" s="97"/>
      <c r="O115" s="97"/>
      <c r="P115" s="98"/>
      <c r="Q115" s="98"/>
      <c r="R115" s="98"/>
      <c r="S115" s="98"/>
    </row>
    <row r="116" spans="1:255" s="99" customFormat="1" ht="36">
      <c r="A116" s="92"/>
      <c r="B116" s="136" t="s">
        <v>165</v>
      </c>
      <c r="C116" s="105"/>
      <c r="D116" s="106"/>
      <c r="E116" s="106"/>
      <c r="F116" s="106"/>
      <c r="G116" s="132"/>
      <c r="H116" s="132"/>
      <c r="I116" s="96"/>
      <c r="J116" s="133"/>
      <c r="K116" s="90"/>
      <c r="L116" s="97"/>
      <c r="M116" s="97"/>
      <c r="N116" s="97"/>
      <c r="O116" s="97"/>
      <c r="P116" s="98"/>
      <c r="Q116" s="98"/>
      <c r="R116" s="98"/>
      <c r="S116" s="98"/>
    </row>
    <row r="117" spans="1:255" s="99" customFormat="1" ht="36">
      <c r="A117" s="92"/>
      <c r="B117" s="136" t="s">
        <v>166</v>
      </c>
      <c r="C117" s="105"/>
      <c r="D117" s="106"/>
      <c r="E117" s="106"/>
      <c r="F117" s="106"/>
      <c r="G117" s="132"/>
      <c r="H117" s="132"/>
      <c r="I117" s="96"/>
      <c r="J117" s="133"/>
      <c r="K117" s="90"/>
      <c r="L117" s="97"/>
      <c r="M117" s="97"/>
      <c r="N117" s="97"/>
      <c r="O117" s="97"/>
      <c r="P117" s="98"/>
      <c r="Q117" s="98"/>
      <c r="R117" s="98"/>
      <c r="S117" s="98"/>
    </row>
    <row r="118" spans="1:255" s="99" customFormat="1" ht="18">
      <c r="A118" s="92"/>
      <c r="B118" s="109" t="s">
        <v>122</v>
      </c>
      <c r="C118" s="105"/>
      <c r="D118" s="106"/>
      <c r="E118" s="106"/>
      <c r="F118" s="106"/>
      <c r="G118" s="132"/>
      <c r="H118" s="132"/>
      <c r="I118" s="96"/>
      <c r="J118" s="133"/>
      <c r="K118" s="90"/>
      <c r="L118" s="97"/>
      <c r="M118" s="97"/>
      <c r="N118" s="97"/>
      <c r="O118" s="97"/>
      <c r="P118" s="98"/>
      <c r="Q118" s="98"/>
      <c r="R118" s="98"/>
      <c r="S118" s="98"/>
    </row>
    <row r="119" spans="1:255" s="99" customFormat="1" ht="18">
      <c r="A119" s="92"/>
      <c r="B119" s="109" t="s">
        <v>167</v>
      </c>
      <c r="C119" s="94"/>
      <c r="D119" s="106">
        <v>11900120</v>
      </c>
      <c r="E119" s="106">
        <v>11321520</v>
      </c>
      <c r="F119" s="106"/>
      <c r="G119" s="107">
        <v>11321505.74</v>
      </c>
      <c r="H119" s="107">
        <v>953941</v>
      </c>
      <c r="I119" s="96"/>
      <c r="J119" s="96"/>
      <c r="K119" s="90"/>
      <c r="L119" s="97"/>
      <c r="M119" s="97"/>
      <c r="N119" s="97"/>
      <c r="O119" s="97"/>
      <c r="P119" s="98"/>
      <c r="Q119" s="98"/>
      <c r="R119" s="98"/>
      <c r="S119" s="98"/>
    </row>
    <row r="120" spans="1:255" s="99" customFormat="1" ht="18">
      <c r="A120" s="92"/>
      <c r="B120" s="109" t="s">
        <v>122</v>
      </c>
      <c r="C120" s="94"/>
      <c r="D120" s="106"/>
      <c r="E120" s="106"/>
      <c r="F120" s="106"/>
      <c r="G120" s="107"/>
      <c r="H120" s="107"/>
      <c r="I120" s="96"/>
      <c r="J120" s="96"/>
      <c r="K120" s="90"/>
      <c r="L120" s="97"/>
      <c r="M120" s="97"/>
      <c r="N120" s="97"/>
      <c r="O120" s="97"/>
      <c r="P120" s="98"/>
      <c r="Q120" s="98"/>
      <c r="R120" s="98"/>
      <c r="S120" s="98"/>
    </row>
    <row r="121" spans="1:255" s="99" customFormat="1" ht="16.5" customHeight="1">
      <c r="A121" s="92"/>
      <c r="B121" s="109" t="s">
        <v>168</v>
      </c>
      <c r="C121" s="105"/>
      <c r="D121" s="106">
        <v>2721000</v>
      </c>
      <c r="E121" s="106">
        <v>2641000</v>
      </c>
      <c r="F121" s="106"/>
      <c r="G121" s="122">
        <v>2640990.14</v>
      </c>
      <c r="H121" s="122">
        <v>450092.71</v>
      </c>
      <c r="I121" s="96"/>
      <c r="J121" s="137"/>
      <c r="K121" s="90"/>
      <c r="L121" s="97"/>
      <c r="M121" s="97"/>
      <c r="N121" s="97"/>
      <c r="O121" s="97"/>
      <c r="P121" s="98"/>
      <c r="Q121" s="98"/>
      <c r="R121" s="98"/>
      <c r="S121" s="98"/>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c r="CQ121" s="91"/>
      <c r="CR121" s="91"/>
      <c r="CS121" s="91"/>
      <c r="CT121" s="91"/>
      <c r="CU121" s="91"/>
      <c r="CV121" s="91"/>
      <c r="CW121" s="91"/>
      <c r="CX121" s="91"/>
      <c r="CY121" s="91"/>
      <c r="CZ121" s="91"/>
      <c r="DA121" s="91"/>
      <c r="DB121" s="91"/>
      <c r="DC121" s="91"/>
      <c r="DD121" s="91"/>
      <c r="DE121" s="91"/>
      <c r="DF121" s="91"/>
      <c r="DG121" s="91"/>
      <c r="DH121" s="91"/>
      <c r="DI121" s="91"/>
      <c r="DJ121" s="91"/>
      <c r="DK121" s="91"/>
      <c r="DL121" s="91"/>
      <c r="DM121" s="91"/>
      <c r="DN121" s="91"/>
      <c r="DO121" s="91"/>
      <c r="DP121" s="91"/>
      <c r="DQ121" s="91"/>
      <c r="DR121" s="91"/>
      <c r="DS121" s="91"/>
      <c r="DT121" s="91"/>
      <c r="DU121" s="91"/>
      <c r="DV121" s="91"/>
      <c r="DW121" s="91"/>
      <c r="DX121" s="91"/>
      <c r="DY121" s="91"/>
      <c r="DZ121" s="91"/>
      <c r="EA121" s="91"/>
      <c r="EB121" s="91"/>
      <c r="EC121" s="91"/>
      <c r="ED121" s="91"/>
      <c r="EE121" s="91"/>
      <c r="EF121" s="91"/>
      <c r="EG121" s="91"/>
      <c r="EH121" s="91"/>
      <c r="EI121" s="91"/>
      <c r="EJ121" s="91"/>
      <c r="EK121" s="91"/>
      <c r="EL121" s="91"/>
      <c r="EM121" s="91"/>
      <c r="EN121" s="91"/>
      <c r="EO121" s="91"/>
      <c r="EP121" s="91"/>
      <c r="EQ121" s="91"/>
      <c r="ER121" s="91"/>
      <c r="ES121" s="91"/>
      <c r="ET121" s="91"/>
      <c r="EU121" s="91"/>
      <c r="EV121" s="91"/>
      <c r="EW121" s="91"/>
      <c r="EX121" s="91"/>
      <c r="EY121" s="91"/>
      <c r="EZ121" s="91"/>
      <c r="FA121" s="91"/>
      <c r="FB121" s="91"/>
      <c r="FC121" s="91"/>
      <c r="FD121" s="91"/>
      <c r="FE121" s="91"/>
      <c r="FF121" s="91"/>
      <c r="FG121" s="91"/>
      <c r="FH121" s="91"/>
      <c r="FI121" s="91"/>
      <c r="FJ121" s="91"/>
      <c r="FK121" s="91"/>
      <c r="FL121" s="91"/>
      <c r="FM121" s="91"/>
      <c r="FN121" s="91"/>
      <c r="FO121" s="91"/>
      <c r="FP121" s="91"/>
      <c r="FQ121" s="91"/>
      <c r="FR121" s="91"/>
      <c r="FS121" s="91"/>
      <c r="FT121" s="91"/>
      <c r="FU121" s="91"/>
      <c r="FV121" s="91"/>
      <c r="FW121" s="91"/>
      <c r="FX121" s="91"/>
      <c r="FY121" s="91"/>
      <c r="FZ121" s="91"/>
      <c r="GA121" s="91"/>
      <c r="GB121" s="91"/>
      <c r="GC121" s="91"/>
      <c r="GD121" s="91"/>
      <c r="GE121" s="91"/>
      <c r="GF121" s="91"/>
      <c r="GG121" s="91"/>
      <c r="GH121" s="91"/>
      <c r="GI121" s="91"/>
      <c r="GJ121" s="91"/>
      <c r="GK121" s="91"/>
      <c r="GL121" s="91"/>
      <c r="GM121" s="91"/>
      <c r="GN121" s="91"/>
      <c r="GO121" s="91"/>
      <c r="GP121" s="91"/>
      <c r="GQ121" s="91"/>
      <c r="GR121" s="91"/>
      <c r="GS121" s="91"/>
      <c r="GT121" s="91"/>
      <c r="GU121" s="91"/>
      <c r="GV121" s="91"/>
      <c r="GW121" s="91"/>
      <c r="GX121" s="91"/>
      <c r="GY121" s="91"/>
      <c r="GZ121" s="91"/>
      <c r="HA121" s="91"/>
      <c r="HB121" s="91"/>
      <c r="HC121" s="91"/>
      <c r="HD121" s="91"/>
      <c r="HE121" s="91"/>
      <c r="HF121" s="91"/>
      <c r="HG121" s="91"/>
      <c r="HH121" s="91"/>
      <c r="HI121" s="91"/>
      <c r="HJ121" s="91"/>
      <c r="HK121" s="91"/>
      <c r="HL121" s="91"/>
      <c r="HM121" s="91"/>
      <c r="HN121" s="91"/>
      <c r="HO121" s="91"/>
      <c r="HP121" s="91"/>
      <c r="HQ121" s="91"/>
      <c r="HR121" s="91"/>
      <c r="HS121" s="91"/>
      <c r="HT121" s="91"/>
      <c r="HU121" s="91"/>
      <c r="HV121" s="91"/>
      <c r="HW121" s="91"/>
      <c r="HX121" s="91"/>
      <c r="HY121" s="91"/>
      <c r="HZ121" s="91"/>
      <c r="IA121" s="91"/>
      <c r="IB121" s="91"/>
      <c r="IC121" s="91"/>
      <c r="ID121" s="91"/>
      <c r="IE121" s="91"/>
      <c r="IF121" s="91"/>
      <c r="IG121" s="91"/>
      <c r="IH121" s="91"/>
      <c r="II121" s="91"/>
      <c r="IJ121" s="91"/>
      <c r="IK121" s="91"/>
      <c r="IL121" s="91"/>
      <c r="IM121" s="91"/>
      <c r="IN121" s="91"/>
      <c r="IO121" s="91"/>
      <c r="IP121" s="91"/>
      <c r="IQ121" s="91"/>
      <c r="IR121" s="91"/>
      <c r="IS121" s="91"/>
      <c r="IT121" s="91"/>
      <c r="IU121" s="91"/>
    </row>
    <row r="122" spans="1:255" s="99" customFormat="1" ht="16.5" customHeight="1">
      <c r="A122" s="92" t="s">
        <v>169</v>
      </c>
      <c r="B122" s="109" t="s">
        <v>122</v>
      </c>
      <c r="C122" s="105"/>
      <c r="D122" s="106"/>
      <c r="E122" s="106"/>
      <c r="F122" s="106"/>
      <c r="G122" s="138">
        <f>-16604.3-311.26</f>
        <v>-16915.559999999998</v>
      </c>
      <c r="H122" s="122">
        <v>-311.26</v>
      </c>
      <c r="I122" s="96"/>
      <c r="J122" s="137"/>
      <c r="K122" s="90"/>
      <c r="L122" s="97"/>
      <c r="M122" s="97"/>
      <c r="N122" s="97"/>
      <c r="O122" s="97"/>
      <c r="P122" s="98"/>
      <c r="Q122" s="98"/>
      <c r="R122" s="98"/>
      <c r="S122" s="98"/>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c r="CO122" s="91"/>
      <c r="CP122" s="91"/>
      <c r="CQ122" s="91"/>
      <c r="CR122" s="91"/>
      <c r="CS122" s="91"/>
      <c r="CT122" s="91"/>
      <c r="CU122" s="91"/>
      <c r="CV122" s="91"/>
      <c r="CW122" s="91"/>
      <c r="CX122" s="91"/>
      <c r="CY122" s="91"/>
      <c r="CZ122" s="91"/>
      <c r="DA122" s="91"/>
      <c r="DB122" s="91"/>
      <c r="DC122" s="91"/>
      <c r="DD122" s="91"/>
      <c r="DE122" s="91"/>
      <c r="DF122" s="91"/>
      <c r="DG122" s="91"/>
      <c r="DH122" s="91"/>
      <c r="DI122" s="91"/>
      <c r="DJ122" s="91"/>
      <c r="DK122" s="91"/>
      <c r="DL122" s="91"/>
      <c r="DM122" s="91"/>
      <c r="DN122" s="91"/>
      <c r="DO122" s="91"/>
      <c r="DP122" s="91"/>
      <c r="DQ122" s="91"/>
      <c r="DR122" s="91"/>
      <c r="DS122" s="91"/>
      <c r="DT122" s="91"/>
      <c r="DU122" s="91"/>
      <c r="DV122" s="91"/>
      <c r="DW122" s="91"/>
      <c r="DX122" s="91"/>
      <c r="DY122" s="91"/>
      <c r="DZ122" s="91"/>
      <c r="EA122" s="91"/>
      <c r="EB122" s="91"/>
      <c r="EC122" s="91"/>
      <c r="ED122" s="91"/>
      <c r="EE122" s="91"/>
      <c r="EF122" s="91"/>
      <c r="EG122" s="91"/>
      <c r="EH122" s="91"/>
      <c r="EI122" s="91"/>
      <c r="EJ122" s="91"/>
      <c r="EK122" s="91"/>
      <c r="EL122" s="91"/>
      <c r="EM122" s="91"/>
      <c r="EN122" s="91"/>
      <c r="EO122" s="91"/>
      <c r="EP122" s="91"/>
      <c r="EQ122" s="91"/>
      <c r="ER122" s="91"/>
      <c r="ES122" s="91"/>
      <c r="ET122" s="91"/>
      <c r="EU122" s="91"/>
      <c r="EV122" s="91"/>
      <c r="EW122" s="91"/>
      <c r="EX122" s="91"/>
      <c r="EY122" s="91"/>
      <c r="EZ122" s="91"/>
      <c r="FA122" s="91"/>
      <c r="FB122" s="91"/>
      <c r="FC122" s="91"/>
      <c r="FD122" s="91"/>
      <c r="FE122" s="91"/>
      <c r="FF122" s="91"/>
      <c r="FG122" s="91"/>
      <c r="FH122" s="91"/>
      <c r="FI122" s="91"/>
      <c r="FJ122" s="91"/>
      <c r="FK122" s="91"/>
      <c r="FL122" s="91"/>
      <c r="FM122" s="91"/>
      <c r="FN122" s="91"/>
      <c r="FO122" s="91"/>
      <c r="FP122" s="91"/>
      <c r="FQ122" s="91"/>
      <c r="FR122" s="91"/>
      <c r="FS122" s="91"/>
      <c r="FT122" s="91"/>
      <c r="FU122" s="91"/>
      <c r="FV122" s="91"/>
      <c r="FW122" s="91"/>
      <c r="FX122" s="91"/>
      <c r="FY122" s="91"/>
      <c r="FZ122" s="91"/>
      <c r="GA122" s="91"/>
      <c r="GB122" s="91"/>
      <c r="GC122" s="91"/>
      <c r="GD122" s="91"/>
      <c r="GE122" s="91"/>
      <c r="GF122" s="91"/>
      <c r="GG122" s="91"/>
      <c r="GH122" s="91"/>
      <c r="GI122" s="91"/>
      <c r="GJ122" s="91"/>
      <c r="GK122" s="91"/>
      <c r="GL122" s="91"/>
      <c r="GM122" s="91"/>
      <c r="GN122" s="91"/>
      <c r="GO122" s="91"/>
      <c r="GP122" s="91"/>
      <c r="GQ122" s="91"/>
      <c r="GR122" s="91"/>
      <c r="GS122" s="91"/>
      <c r="GT122" s="91"/>
      <c r="GU122" s="91"/>
      <c r="GV122" s="91"/>
      <c r="GW122" s="91"/>
      <c r="GX122" s="91"/>
      <c r="GY122" s="91"/>
      <c r="GZ122" s="91"/>
      <c r="HA122" s="91"/>
      <c r="HB122" s="91"/>
      <c r="HC122" s="91"/>
      <c r="HD122" s="91"/>
      <c r="HE122" s="91"/>
      <c r="HF122" s="91"/>
      <c r="HG122" s="91"/>
      <c r="HH122" s="91"/>
      <c r="HI122" s="91"/>
      <c r="HJ122" s="91"/>
      <c r="HK122" s="91"/>
      <c r="HL122" s="91"/>
      <c r="HM122" s="91"/>
      <c r="HN122" s="91"/>
      <c r="HO122" s="91"/>
      <c r="HP122" s="91"/>
      <c r="HQ122" s="91"/>
      <c r="HR122" s="91"/>
      <c r="HS122" s="91"/>
      <c r="HT122" s="91"/>
      <c r="HU122" s="91"/>
      <c r="HV122" s="91"/>
      <c r="HW122" s="91"/>
      <c r="HX122" s="91"/>
      <c r="HY122" s="91"/>
      <c r="HZ122" s="91"/>
      <c r="IA122" s="91"/>
      <c r="IB122" s="91"/>
      <c r="IC122" s="91"/>
      <c r="ID122" s="91"/>
      <c r="IE122" s="91"/>
      <c r="IF122" s="91"/>
      <c r="IG122" s="91"/>
      <c r="IH122" s="91"/>
      <c r="II122" s="91"/>
      <c r="IJ122" s="91"/>
      <c r="IK122" s="91"/>
      <c r="IL122" s="91"/>
      <c r="IM122" s="91"/>
      <c r="IN122" s="91"/>
      <c r="IO122" s="91"/>
      <c r="IP122" s="91"/>
      <c r="IQ122" s="91"/>
      <c r="IR122" s="91"/>
      <c r="IS122" s="91"/>
      <c r="IT122" s="91"/>
      <c r="IU122" s="91"/>
    </row>
    <row r="123" spans="1:255" s="99" customFormat="1" ht="16.5" customHeight="1">
      <c r="A123" s="92"/>
      <c r="B123" s="100" t="s">
        <v>170</v>
      </c>
      <c r="C123" s="101">
        <f t="shared" ref="C123:H123" si="36">+C124+C128+C132+C136+C142</f>
        <v>0</v>
      </c>
      <c r="D123" s="102">
        <f t="shared" si="36"/>
        <v>36742160</v>
      </c>
      <c r="E123" s="102">
        <f t="shared" si="36"/>
        <v>36139860</v>
      </c>
      <c r="F123" s="102">
        <f t="shared" si="36"/>
        <v>0</v>
      </c>
      <c r="G123" s="102">
        <f t="shared" si="36"/>
        <v>36139374.880000003</v>
      </c>
      <c r="H123" s="102">
        <f t="shared" si="36"/>
        <v>3318967.08</v>
      </c>
      <c r="I123" s="96"/>
      <c r="J123" s="96"/>
      <c r="K123" s="90"/>
      <c r="L123" s="97"/>
      <c r="M123" s="97"/>
      <c r="N123" s="97"/>
      <c r="O123" s="97"/>
      <c r="P123" s="98"/>
      <c r="Q123" s="98"/>
      <c r="R123" s="98"/>
      <c r="S123" s="98"/>
    </row>
    <row r="124" spans="1:255" s="91" customFormat="1" ht="16.5" customHeight="1">
      <c r="A124" s="110"/>
      <c r="B124" s="100" t="s">
        <v>171</v>
      </c>
      <c r="C124" s="94">
        <f t="shared" ref="C124:H124" si="37">+C125+C126</f>
        <v>0</v>
      </c>
      <c r="D124" s="95">
        <f t="shared" si="37"/>
        <v>22990950</v>
      </c>
      <c r="E124" s="95">
        <f t="shared" si="37"/>
        <v>22410880</v>
      </c>
      <c r="F124" s="95">
        <f t="shared" si="37"/>
        <v>0</v>
      </c>
      <c r="G124" s="95">
        <f t="shared" si="37"/>
        <v>22410879.649999999</v>
      </c>
      <c r="H124" s="95">
        <f t="shared" si="37"/>
        <v>1934827.26</v>
      </c>
      <c r="I124" s="96"/>
      <c r="J124" s="96"/>
      <c r="K124" s="90"/>
      <c r="L124" s="97"/>
      <c r="M124" s="97"/>
      <c r="N124" s="97"/>
      <c r="O124" s="97"/>
      <c r="P124" s="98"/>
      <c r="Q124" s="98"/>
      <c r="R124" s="98"/>
      <c r="S124" s="98"/>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H124" s="99"/>
      <c r="HI124" s="99"/>
      <c r="HJ124" s="99"/>
      <c r="HK124" s="99"/>
      <c r="HL124" s="99"/>
      <c r="HM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c r="IM124" s="99"/>
      <c r="IN124" s="99"/>
      <c r="IO124" s="99"/>
      <c r="IP124" s="99"/>
      <c r="IQ124" s="99"/>
      <c r="IR124" s="99"/>
      <c r="IS124" s="99"/>
      <c r="IT124" s="99"/>
      <c r="IU124" s="99"/>
    </row>
    <row r="125" spans="1:255" s="91" customFormat="1" ht="16.5" customHeight="1">
      <c r="A125" s="110"/>
      <c r="B125" s="139" t="s">
        <v>172</v>
      </c>
      <c r="C125" s="105"/>
      <c r="D125" s="106">
        <v>22444000</v>
      </c>
      <c r="E125" s="106">
        <v>21864000</v>
      </c>
      <c r="F125" s="106"/>
      <c r="G125" s="107">
        <v>21863999.93</v>
      </c>
      <c r="H125" s="107">
        <v>1888180.44</v>
      </c>
      <c r="I125" s="96"/>
      <c r="J125" s="96"/>
      <c r="K125" s="90"/>
      <c r="L125" s="97"/>
      <c r="M125" s="97"/>
      <c r="N125" s="97"/>
      <c r="O125" s="97"/>
      <c r="P125" s="98"/>
      <c r="Q125" s="98"/>
      <c r="R125" s="98"/>
      <c r="S125" s="98"/>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H125" s="99"/>
      <c r="HI125" s="99"/>
      <c r="HJ125" s="99"/>
      <c r="HK125" s="99"/>
      <c r="HL125" s="99"/>
      <c r="HM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c r="IM125" s="99"/>
      <c r="IN125" s="99"/>
      <c r="IO125" s="99"/>
      <c r="IP125" s="99"/>
      <c r="IQ125" s="99"/>
      <c r="IR125" s="99"/>
      <c r="IS125" s="99"/>
      <c r="IT125" s="99"/>
      <c r="IU125" s="99"/>
    </row>
    <row r="126" spans="1:255" s="99" customFormat="1" ht="16.5" customHeight="1">
      <c r="A126" s="92" t="s">
        <v>173</v>
      </c>
      <c r="B126" s="139" t="s">
        <v>174</v>
      </c>
      <c r="C126" s="105"/>
      <c r="D126" s="106">
        <v>546950</v>
      </c>
      <c r="E126" s="106">
        <v>546880</v>
      </c>
      <c r="F126" s="106"/>
      <c r="G126" s="104">
        <v>546879.72</v>
      </c>
      <c r="H126" s="104">
        <v>46646.82</v>
      </c>
      <c r="I126" s="96"/>
      <c r="J126" s="96"/>
      <c r="K126" s="90"/>
      <c r="L126" s="97"/>
      <c r="M126" s="97"/>
      <c r="N126" s="97"/>
      <c r="O126" s="97"/>
      <c r="P126" s="98"/>
      <c r="Q126" s="98"/>
      <c r="R126" s="98"/>
      <c r="S126" s="98"/>
    </row>
    <row r="127" spans="1:255" s="99" customFormat="1" ht="16.5" customHeight="1">
      <c r="A127" s="92" t="s">
        <v>175</v>
      </c>
      <c r="B127" s="109" t="s">
        <v>122</v>
      </c>
      <c r="C127" s="105"/>
      <c r="D127" s="106"/>
      <c r="E127" s="106"/>
      <c r="F127" s="106"/>
      <c r="G127" s="104">
        <f>-1924.42-1005.72</f>
        <v>-2930.1400000000003</v>
      </c>
      <c r="H127" s="104">
        <v>-1005.72</v>
      </c>
      <c r="I127" s="96"/>
      <c r="J127" s="96"/>
      <c r="K127" s="90"/>
      <c r="L127" s="97"/>
      <c r="M127" s="97"/>
      <c r="N127" s="97"/>
      <c r="O127" s="97"/>
      <c r="P127" s="98"/>
      <c r="Q127" s="98"/>
      <c r="R127" s="98"/>
      <c r="S127" s="98"/>
    </row>
    <row r="128" spans="1:255" s="99" customFormat="1" ht="16.5" customHeight="1">
      <c r="A128" s="92"/>
      <c r="B128" s="140" t="s">
        <v>176</v>
      </c>
      <c r="C128" s="105">
        <f t="shared" ref="C128:H128" si="38">C129+C130</f>
        <v>0</v>
      </c>
      <c r="D128" s="124">
        <f t="shared" si="38"/>
        <v>7391000</v>
      </c>
      <c r="E128" s="124">
        <f t="shared" si="38"/>
        <v>7288000</v>
      </c>
      <c r="F128" s="124">
        <f t="shared" si="38"/>
        <v>0</v>
      </c>
      <c r="G128" s="124">
        <f t="shared" si="38"/>
        <v>7288000</v>
      </c>
      <c r="H128" s="124">
        <f t="shared" si="38"/>
        <v>705614.38</v>
      </c>
      <c r="I128" s="96"/>
      <c r="J128" s="96"/>
      <c r="K128" s="90"/>
      <c r="L128" s="97"/>
      <c r="M128" s="97"/>
      <c r="N128" s="97"/>
      <c r="O128" s="97"/>
      <c r="P128" s="98"/>
      <c r="Q128" s="98"/>
      <c r="R128" s="98"/>
      <c r="S128" s="98"/>
    </row>
    <row r="129" spans="1:255" s="99" customFormat="1" ht="16.5" customHeight="1">
      <c r="A129" s="141" t="s">
        <v>177</v>
      </c>
      <c r="B129" s="139" t="s">
        <v>172</v>
      </c>
      <c r="C129" s="105"/>
      <c r="D129" s="106">
        <v>7391000</v>
      </c>
      <c r="E129" s="106">
        <v>7288000</v>
      </c>
      <c r="F129" s="106"/>
      <c r="G129" s="104">
        <v>7288000</v>
      </c>
      <c r="H129" s="104">
        <v>705614.38</v>
      </c>
      <c r="I129" s="96"/>
      <c r="J129" s="96"/>
      <c r="K129" s="90"/>
      <c r="L129" s="97"/>
      <c r="M129" s="97"/>
      <c r="N129" s="97"/>
      <c r="O129" s="97"/>
      <c r="P129" s="98"/>
      <c r="Q129" s="98"/>
      <c r="R129" s="98"/>
      <c r="S129" s="98"/>
    </row>
    <row r="130" spans="1:255" s="99" customFormat="1" ht="16.5" customHeight="1">
      <c r="A130" s="141"/>
      <c r="B130" s="139" t="s">
        <v>178</v>
      </c>
      <c r="C130" s="105"/>
      <c r="D130" s="106"/>
      <c r="E130" s="106"/>
      <c r="F130" s="106"/>
      <c r="G130" s="104"/>
      <c r="H130" s="104"/>
      <c r="I130" s="96"/>
      <c r="J130" s="96"/>
      <c r="K130" s="90"/>
      <c r="L130" s="97"/>
      <c r="M130" s="97"/>
      <c r="N130" s="97"/>
      <c r="O130" s="97"/>
      <c r="P130" s="98"/>
      <c r="Q130" s="98"/>
      <c r="R130" s="98"/>
      <c r="S130" s="98"/>
    </row>
    <row r="131" spans="1:255" s="99" customFormat="1" ht="16.5" customHeight="1">
      <c r="A131" s="142" t="s">
        <v>179</v>
      </c>
      <c r="B131" s="109" t="s">
        <v>122</v>
      </c>
      <c r="C131" s="105"/>
      <c r="D131" s="106"/>
      <c r="E131" s="106"/>
      <c r="F131" s="106"/>
      <c r="G131" s="104">
        <v>-108.04</v>
      </c>
      <c r="H131" s="104"/>
      <c r="I131" s="96"/>
      <c r="J131" s="96"/>
      <c r="K131" s="90"/>
      <c r="L131" s="97"/>
      <c r="M131" s="97"/>
      <c r="N131" s="97"/>
      <c r="O131" s="97"/>
      <c r="P131" s="98"/>
      <c r="Q131" s="98"/>
      <c r="R131" s="98"/>
      <c r="S131" s="98"/>
    </row>
    <row r="132" spans="1:255" s="99" customFormat="1" ht="16.5" customHeight="1">
      <c r="A132" s="142"/>
      <c r="B132" s="143" t="s">
        <v>180</v>
      </c>
      <c r="C132" s="105">
        <f t="shared" ref="C132:H132" si="39">+C133+C134</f>
        <v>0</v>
      </c>
      <c r="D132" s="124">
        <f t="shared" si="39"/>
        <v>690000</v>
      </c>
      <c r="E132" s="124">
        <f t="shared" si="39"/>
        <v>681000</v>
      </c>
      <c r="F132" s="124">
        <f t="shared" si="39"/>
        <v>0</v>
      </c>
      <c r="G132" s="124">
        <f t="shared" si="39"/>
        <v>680665.71</v>
      </c>
      <c r="H132" s="124">
        <f t="shared" si="39"/>
        <v>72085.2</v>
      </c>
      <c r="I132" s="96"/>
      <c r="J132" s="96"/>
      <c r="K132" s="90"/>
      <c r="L132" s="97"/>
      <c r="M132" s="97"/>
      <c r="N132" s="97"/>
      <c r="O132" s="97"/>
      <c r="P132" s="98"/>
      <c r="Q132" s="98"/>
      <c r="R132" s="98"/>
      <c r="S132" s="98"/>
    </row>
    <row r="133" spans="1:255" s="99" customFormat="1" ht="16.5" customHeight="1">
      <c r="A133" s="142"/>
      <c r="B133" s="139" t="s">
        <v>172</v>
      </c>
      <c r="C133" s="105"/>
      <c r="D133" s="106">
        <v>690000</v>
      </c>
      <c r="E133" s="106">
        <v>681000</v>
      </c>
      <c r="F133" s="106"/>
      <c r="G133" s="107">
        <v>680665.71</v>
      </c>
      <c r="H133" s="107">
        <v>72085.2</v>
      </c>
      <c r="I133" s="96"/>
      <c r="J133" s="108"/>
      <c r="K133" s="90"/>
      <c r="L133" s="97"/>
      <c r="M133" s="97"/>
      <c r="N133" s="97"/>
      <c r="O133" s="97"/>
      <c r="P133" s="98"/>
      <c r="Q133" s="98"/>
      <c r="R133" s="98"/>
      <c r="S133" s="98"/>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c r="CO133" s="91"/>
      <c r="CP133" s="91"/>
      <c r="CQ133" s="91"/>
      <c r="CR133" s="91"/>
      <c r="CS133" s="91"/>
      <c r="CT133" s="91"/>
      <c r="CU133" s="91"/>
      <c r="CV133" s="91"/>
      <c r="CW133" s="91"/>
      <c r="CX133" s="91"/>
      <c r="CY133" s="91"/>
      <c r="CZ133" s="91"/>
      <c r="DA133" s="91"/>
      <c r="DB133" s="91"/>
      <c r="DC133" s="91"/>
      <c r="DD133" s="91"/>
      <c r="DE133" s="91"/>
      <c r="DF133" s="91"/>
      <c r="DG133" s="91"/>
      <c r="DH133" s="91"/>
      <c r="DI133" s="91"/>
      <c r="DJ133" s="91"/>
      <c r="DK133" s="91"/>
      <c r="DL133" s="91"/>
      <c r="DM133" s="91"/>
      <c r="DN133" s="91"/>
      <c r="DO133" s="91"/>
      <c r="DP133" s="91"/>
      <c r="DQ133" s="91"/>
      <c r="DR133" s="91"/>
      <c r="DS133" s="91"/>
      <c r="DT133" s="91"/>
      <c r="DU133" s="91"/>
      <c r="DV133" s="91"/>
      <c r="DW133" s="91"/>
      <c r="DX133" s="91"/>
      <c r="DY133" s="91"/>
      <c r="DZ133" s="91"/>
      <c r="EA133" s="91"/>
      <c r="EB133" s="91"/>
      <c r="EC133" s="91"/>
      <c r="ED133" s="91"/>
      <c r="EE133" s="91"/>
      <c r="EF133" s="91"/>
      <c r="EG133" s="91"/>
      <c r="EH133" s="91"/>
      <c r="EI133" s="91"/>
      <c r="EJ133" s="91"/>
      <c r="EK133" s="91"/>
      <c r="EL133" s="91"/>
      <c r="EM133" s="91"/>
      <c r="EN133" s="91"/>
      <c r="EO133" s="91"/>
      <c r="EP133" s="91"/>
      <c r="EQ133" s="91"/>
      <c r="ER133" s="91"/>
      <c r="ES133" s="91"/>
      <c r="ET133" s="91"/>
      <c r="EU133" s="91"/>
      <c r="EV133" s="91"/>
      <c r="EW133" s="91"/>
      <c r="EX133" s="91"/>
      <c r="EY133" s="91"/>
      <c r="EZ133" s="91"/>
      <c r="FA133" s="91"/>
      <c r="FB133" s="91"/>
      <c r="FC133" s="91"/>
      <c r="FD133" s="91"/>
      <c r="FE133" s="91"/>
      <c r="FF133" s="91"/>
      <c r="FG133" s="91"/>
      <c r="FH133" s="91"/>
      <c r="FI133" s="91"/>
      <c r="FJ133" s="91"/>
      <c r="FK133" s="91"/>
      <c r="FL133" s="91"/>
      <c r="FM133" s="91"/>
      <c r="FN133" s="91"/>
      <c r="FO133" s="91"/>
      <c r="FP133" s="91"/>
      <c r="FQ133" s="91"/>
      <c r="FR133" s="91"/>
      <c r="FS133" s="91"/>
      <c r="FT133" s="91"/>
      <c r="FU133" s="91"/>
      <c r="FV133" s="91"/>
      <c r="FW133" s="91"/>
      <c r="FX133" s="91"/>
      <c r="FY133" s="91"/>
      <c r="FZ133" s="91"/>
      <c r="GA133" s="91"/>
      <c r="GB133" s="91"/>
      <c r="GC133" s="91"/>
      <c r="GD133" s="91"/>
      <c r="GE133" s="91"/>
      <c r="GF133" s="91"/>
      <c r="GG133" s="91"/>
      <c r="GH133" s="91"/>
      <c r="GI133" s="91"/>
      <c r="GJ133" s="91"/>
      <c r="GK133" s="91"/>
      <c r="GL133" s="91"/>
      <c r="GM133" s="91"/>
      <c r="GN133" s="91"/>
      <c r="GO133" s="91"/>
      <c r="GP133" s="91"/>
      <c r="GQ133" s="91"/>
      <c r="GR133" s="91"/>
      <c r="GS133" s="91"/>
      <c r="GT133" s="91"/>
      <c r="GU133" s="91"/>
      <c r="GV133" s="91"/>
      <c r="GW133" s="91"/>
      <c r="GX133" s="91"/>
      <c r="GY133" s="91"/>
      <c r="GZ133" s="91"/>
      <c r="HA133" s="91"/>
      <c r="HB133" s="91"/>
      <c r="HC133" s="91"/>
      <c r="HD133" s="91"/>
      <c r="HE133" s="91"/>
      <c r="HF133" s="91"/>
      <c r="HG133" s="91"/>
      <c r="HH133" s="91"/>
      <c r="HI133" s="91"/>
      <c r="HJ133" s="91"/>
      <c r="HK133" s="91"/>
      <c r="HL133" s="91"/>
      <c r="HM133" s="91"/>
      <c r="HN133" s="91"/>
      <c r="HO133" s="91"/>
      <c r="HP133" s="91"/>
      <c r="HQ133" s="91"/>
      <c r="HR133" s="91"/>
      <c r="HS133" s="91"/>
      <c r="HT133" s="91"/>
      <c r="HU133" s="91"/>
      <c r="HV133" s="91"/>
      <c r="HW133" s="91"/>
      <c r="HX133" s="91"/>
      <c r="HY133" s="91"/>
      <c r="HZ133" s="91"/>
      <c r="IA133" s="91"/>
      <c r="IB133" s="91"/>
      <c r="IC133" s="91"/>
      <c r="ID133" s="91"/>
      <c r="IE133" s="91"/>
      <c r="IF133" s="91"/>
      <c r="IG133" s="91"/>
      <c r="IH133" s="91"/>
      <c r="II133" s="91"/>
      <c r="IJ133" s="91"/>
      <c r="IK133" s="91"/>
      <c r="IL133" s="91"/>
      <c r="IM133" s="91"/>
      <c r="IN133" s="91"/>
      <c r="IO133" s="91"/>
      <c r="IP133" s="91"/>
      <c r="IQ133" s="91"/>
      <c r="IR133" s="91"/>
      <c r="IS133" s="91"/>
      <c r="IT133" s="91"/>
      <c r="IU133" s="91"/>
    </row>
    <row r="134" spans="1:255" s="99" customFormat="1" ht="16.5" customHeight="1">
      <c r="A134" s="142"/>
      <c r="B134" s="139" t="s">
        <v>181</v>
      </c>
      <c r="C134" s="105"/>
      <c r="D134" s="106"/>
      <c r="E134" s="106"/>
      <c r="F134" s="106"/>
      <c r="G134" s="107"/>
      <c r="H134" s="107"/>
      <c r="I134" s="96"/>
      <c r="J134" s="108"/>
      <c r="K134" s="90"/>
      <c r="L134" s="97"/>
      <c r="M134" s="97"/>
      <c r="N134" s="97"/>
      <c r="O134" s="97"/>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5"/>
      <c r="AQ134" s="145"/>
      <c r="AR134" s="145"/>
      <c r="AS134" s="145"/>
      <c r="AT134" s="145"/>
      <c r="AU134" s="145"/>
      <c r="AV134" s="145"/>
      <c r="AW134" s="145"/>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c r="CO134" s="91"/>
      <c r="CP134" s="91"/>
      <c r="CQ134" s="91"/>
      <c r="CR134" s="91"/>
      <c r="CS134" s="91"/>
      <c r="CT134" s="91"/>
      <c r="CU134" s="91"/>
      <c r="CV134" s="91"/>
      <c r="CW134" s="91"/>
      <c r="CX134" s="91"/>
      <c r="CY134" s="91"/>
      <c r="CZ134" s="91"/>
      <c r="DA134" s="91"/>
      <c r="DB134" s="91"/>
      <c r="DC134" s="91"/>
      <c r="DD134" s="91"/>
      <c r="DE134" s="91"/>
      <c r="DF134" s="91"/>
      <c r="DG134" s="91"/>
      <c r="DH134" s="91"/>
      <c r="DI134" s="91"/>
      <c r="DJ134" s="91"/>
      <c r="DK134" s="91"/>
      <c r="DL134" s="91"/>
      <c r="DM134" s="91"/>
      <c r="DN134" s="91"/>
      <c r="DO134" s="91"/>
      <c r="DP134" s="91"/>
      <c r="DQ134" s="91"/>
      <c r="DR134" s="91"/>
      <c r="DS134" s="91"/>
      <c r="DT134" s="91"/>
      <c r="DU134" s="91"/>
      <c r="DV134" s="91"/>
      <c r="DW134" s="91"/>
      <c r="DX134" s="91"/>
      <c r="DY134" s="91"/>
      <c r="DZ134" s="91"/>
      <c r="EA134" s="91"/>
      <c r="EB134" s="91"/>
      <c r="EC134" s="91"/>
      <c r="ED134" s="91"/>
      <c r="EE134" s="91"/>
      <c r="EF134" s="91"/>
      <c r="EG134" s="91"/>
      <c r="EH134" s="91"/>
      <c r="EI134" s="91"/>
      <c r="EJ134" s="91"/>
      <c r="EK134" s="91"/>
      <c r="EL134" s="91"/>
      <c r="EM134" s="91"/>
      <c r="EN134" s="91"/>
      <c r="EO134" s="91"/>
      <c r="EP134" s="91"/>
      <c r="EQ134" s="91"/>
      <c r="ER134" s="91"/>
      <c r="ES134" s="91"/>
      <c r="ET134" s="91"/>
      <c r="EU134" s="91"/>
      <c r="EV134" s="91"/>
      <c r="EW134" s="91"/>
      <c r="EX134" s="91"/>
      <c r="EY134" s="91"/>
      <c r="EZ134" s="91"/>
      <c r="FA134" s="91"/>
      <c r="FB134" s="91"/>
      <c r="FC134" s="91"/>
      <c r="FD134" s="91"/>
      <c r="FE134" s="91"/>
      <c r="FF134" s="91"/>
      <c r="FG134" s="91"/>
      <c r="FH134" s="91"/>
      <c r="FI134" s="91"/>
      <c r="FJ134" s="91"/>
      <c r="FK134" s="91"/>
      <c r="FL134" s="91"/>
      <c r="FM134" s="91"/>
      <c r="FN134" s="91"/>
      <c r="FO134" s="91"/>
      <c r="FP134" s="91"/>
      <c r="FQ134" s="91"/>
      <c r="FR134" s="91"/>
      <c r="FS134" s="91"/>
      <c r="FT134" s="91"/>
      <c r="FU134" s="91"/>
      <c r="FV134" s="91"/>
      <c r="FW134" s="91"/>
      <c r="FX134" s="91"/>
      <c r="FY134" s="91"/>
      <c r="FZ134" s="91"/>
      <c r="GA134" s="91"/>
      <c r="GB134" s="91"/>
      <c r="GC134" s="91"/>
      <c r="GD134" s="91"/>
      <c r="GE134" s="91"/>
      <c r="GF134" s="91"/>
      <c r="GG134" s="91"/>
      <c r="GH134" s="91"/>
      <c r="GI134" s="91"/>
      <c r="GJ134" s="91"/>
      <c r="GK134" s="91"/>
      <c r="GL134" s="91"/>
      <c r="GM134" s="91"/>
      <c r="GN134" s="91"/>
      <c r="GO134" s="91"/>
      <c r="GP134" s="91"/>
      <c r="GQ134" s="91"/>
      <c r="GR134" s="91"/>
      <c r="GS134" s="91"/>
      <c r="GT134" s="91"/>
      <c r="GU134" s="91"/>
      <c r="GV134" s="91"/>
      <c r="GW134" s="91"/>
      <c r="GX134" s="91"/>
      <c r="GY134" s="91"/>
      <c r="GZ134" s="91"/>
      <c r="HA134" s="91"/>
      <c r="HB134" s="91"/>
      <c r="HC134" s="91"/>
      <c r="HD134" s="91"/>
      <c r="HE134" s="91"/>
      <c r="HF134" s="91"/>
      <c r="HG134" s="91"/>
      <c r="HH134" s="91"/>
      <c r="HI134" s="91"/>
      <c r="HJ134" s="91"/>
      <c r="HK134" s="91"/>
      <c r="HL134" s="91"/>
      <c r="HM134" s="91"/>
      <c r="HN134" s="91"/>
      <c r="HO134" s="91"/>
      <c r="HP134" s="91"/>
      <c r="HQ134" s="91"/>
      <c r="HR134" s="91"/>
      <c r="HS134" s="91"/>
      <c r="HT134" s="91"/>
      <c r="HU134" s="91"/>
      <c r="HV134" s="91"/>
      <c r="HW134" s="91"/>
      <c r="HX134" s="91"/>
      <c r="HY134" s="91"/>
      <c r="HZ134" s="91"/>
      <c r="IA134" s="91"/>
      <c r="IB134" s="91"/>
      <c r="IC134" s="91"/>
      <c r="ID134" s="91"/>
      <c r="IE134" s="91"/>
      <c r="IF134" s="91"/>
      <c r="IG134" s="91"/>
      <c r="IH134" s="91"/>
      <c r="II134" s="91"/>
      <c r="IJ134" s="91"/>
      <c r="IK134" s="91"/>
      <c r="IL134" s="91"/>
      <c r="IM134" s="91"/>
      <c r="IN134" s="91"/>
      <c r="IO134" s="91"/>
      <c r="IP134" s="91"/>
      <c r="IQ134" s="91"/>
      <c r="IR134" s="91"/>
      <c r="IS134" s="91"/>
      <c r="IT134" s="91"/>
      <c r="IU134" s="91"/>
    </row>
    <row r="135" spans="1:255" s="99" customFormat="1" ht="16.5" customHeight="1">
      <c r="A135" s="92" t="s">
        <v>182</v>
      </c>
      <c r="B135" s="109" t="s">
        <v>122</v>
      </c>
      <c r="C135" s="105"/>
      <c r="D135" s="106"/>
      <c r="E135" s="106"/>
      <c r="F135" s="106"/>
      <c r="G135" s="107"/>
      <c r="H135" s="107"/>
      <c r="I135" s="96"/>
      <c r="J135" s="108"/>
      <c r="K135" s="90"/>
      <c r="L135" s="97"/>
      <c r="M135" s="97"/>
      <c r="N135" s="97"/>
      <c r="O135" s="97"/>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5"/>
      <c r="AQ135" s="145"/>
      <c r="AR135" s="145"/>
      <c r="AS135" s="145"/>
      <c r="AT135" s="145"/>
      <c r="AU135" s="145"/>
      <c r="AV135" s="145"/>
      <c r="AW135" s="145"/>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c r="CO135" s="91"/>
      <c r="CP135" s="91"/>
      <c r="CQ135" s="91"/>
      <c r="CR135" s="91"/>
      <c r="CS135" s="91"/>
      <c r="CT135" s="91"/>
      <c r="CU135" s="91"/>
      <c r="CV135" s="91"/>
      <c r="CW135" s="91"/>
      <c r="CX135" s="91"/>
      <c r="CY135" s="91"/>
      <c r="CZ135" s="91"/>
      <c r="DA135" s="91"/>
      <c r="DB135" s="91"/>
      <c r="DC135" s="91"/>
      <c r="DD135" s="91"/>
      <c r="DE135" s="91"/>
      <c r="DF135" s="91"/>
      <c r="DG135" s="91"/>
      <c r="DH135" s="91"/>
      <c r="DI135" s="91"/>
      <c r="DJ135" s="91"/>
      <c r="DK135" s="91"/>
      <c r="DL135" s="91"/>
      <c r="DM135" s="91"/>
      <c r="DN135" s="91"/>
      <c r="DO135" s="91"/>
      <c r="DP135" s="91"/>
      <c r="DQ135" s="91"/>
      <c r="DR135" s="91"/>
      <c r="DS135" s="91"/>
      <c r="DT135" s="91"/>
      <c r="DU135" s="91"/>
      <c r="DV135" s="91"/>
      <c r="DW135" s="91"/>
      <c r="DX135" s="91"/>
      <c r="DY135" s="91"/>
      <c r="DZ135" s="91"/>
      <c r="EA135" s="91"/>
      <c r="EB135" s="91"/>
      <c r="EC135" s="91"/>
      <c r="ED135" s="91"/>
      <c r="EE135" s="91"/>
      <c r="EF135" s="91"/>
      <c r="EG135" s="91"/>
      <c r="EH135" s="91"/>
      <c r="EI135" s="91"/>
      <c r="EJ135" s="91"/>
      <c r="EK135" s="91"/>
      <c r="EL135" s="91"/>
      <c r="EM135" s="91"/>
      <c r="EN135" s="91"/>
      <c r="EO135" s="91"/>
      <c r="EP135" s="91"/>
      <c r="EQ135" s="91"/>
      <c r="ER135" s="91"/>
      <c r="ES135" s="91"/>
      <c r="ET135" s="91"/>
      <c r="EU135" s="91"/>
      <c r="EV135" s="91"/>
      <c r="EW135" s="91"/>
      <c r="EX135" s="91"/>
      <c r="EY135" s="91"/>
      <c r="EZ135" s="91"/>
      <c r="FA135" s="91"/>
      <c r="FB135" s="91"/>
      <c r="FC135" s="91"/>
      <c r="FD135" s="91"/>
      <c r="FE135" s="91"/>
      <c r="FF135" s="91"/>
      <c r="FG135" s="91"/>
      <c r="FH135" s="91"/>
      <c r="FI135" s="91"/>
      <c r="FJ135" s="91"/>
      <c r="FK135" s="91"/>
      <c r="FL135" s="91"/>
      <c r="FM135" s="91"/>
      <c r="FN135" s="91"/>
      <c r="FO135" s="91"/>
      <c r="FP135" s="91"/>
      <c r="FQ135" s="91"/>
      <c r="FR135" s="91"/>
      <c r="FS135" s="91"/>
      <c r="FT135" s="91"/>
      <c r="FU135" s="91"/>
      <c r="FV135" s="91"/>
      <c r="FW135" s="91"/>
      <c r="FX135" s="91"/>
      <c r="FY135" s="91"/>
      <c r="FZ135" s="91"/>
      <c r="GA135" s="91"/>
      <c r="GB135" s="91"/>
      <c r="GC135" s="91"/>
      <c r="GD135" s="91"/>
      <c r="GE135" s="91"/>
      <c r="GF135" s="91"/>
      <c r="GG135" s="91"/>
      <c r="GH135" s="91"/>
      <c r="GI135" s="91"/>
      <c r="GJ135" s="91"/>
      <c r="GK135" s="91"/>
      <c r="GL135" s="91"/>
      <c r="GM135" s="91"/>
      <c r="GN135" s="91"/>
      <c r="GO135" s="91"/>
      <c r="GP135" s="91"/>
      <c r="GQ135" s="91"/>
      <c r="GR135" s="91"/>
      <c r="GS135" s="91"/>
      <c r="GT135" s="91"/>
      <c r="GU135" s="91"/>
      <c r="GV135" s="91"/>
      <c r="GW135" s="91"/>
      <c r="GX135" s="91"/>
      <c r="GY135" s="91"/>
      <c r="GZ135" s="91"/>
      <c r="HA135" s="91"/>
      <c r="HB135" s="91"/>
      <c r="HC135" s="91"/>
      <c r="HD135" s="91"/>
      <c r="HE135" s="91"/>
      <c r="HF135" s="91"/>
      <c r="HG135" s="91"/>
      <c r="HH135" s="91"/>
      <c r="HI135" s="91"/>
      <c r="HJ135" s="91"/>
      <c r="HK135" s="91"/>
      <c r="HL135" s="91"/>
      <c r="HM135" s="91"/>
      <c r="HN135" s="91"/>
      <c r="HO135" s="91"/>
      <c r="HP135" s="91"/>
      <c r="HQ135" s="91"/>
      <c r="HR135" s="91"/>
      <c r="HS135" s="91"/>
      <c r="HT135" s="91"/>
      <c r="HU135" s="91"/>
      <c r="HV135" s="91"/>
      <c r="HW135" s="91"/>
      <c r="HX135" s="91"/>
      <c r="HY135" s="91"/>
      <c r="HZ135" s="91"/>
      <c r="IA135" s="91"/>
      <c r="IB135" s="91"/>
      <c r="IC135" s="91"/>
      <c r="ID135" s="91"/>
      <c r="IE135" s="91"/>
      <c r="IF135" s="91"/>
      <c r="IG135" s="91"/>
      <c r="IH135" s="91"/>
      <c r="II135" s="91"/>
      <c r="IJ135" s="91"/>
      <c r="IK135" s="91"/>
      <c r="IL135" s="91"/>
      <c r="IM135" s="91"/>
      <c r="IN135" s="91"/>
      <c r="IO135" s="91"/>
      <c r="IP135" s="91"/>
      <c r="IQ135" s="91"/>
      <c r="IR135" s="91"/>
      <c r="IS135" s="91"/>
      <c r="IT135" s="91"/>
      <c r="IU135" s="91"/>
    </row>
    <row r="136" spans="1:255" s="91" customFormat="1" ht="16.5" customHeight="1">
      <c r="A136" s="110" t="s">
        <v>183</v>
      </c>
      <c r="B136" s="143" t="s">
        <v>184</v>
      </c>
      <c r="C136" s="94">
        <f t="shared" ref="C136:H136" si="40">+C137+C138+C139+C140</f>
        <v>0</v>
      </c>
      <c r="D136" s="95">
        <f t="shared" si="40"/>
        <v>4232210</v>
      </c>
      <c r="E136" s="95">
        <f t="shared" si="40"/>
        <v>4274980</v>
      </c>
      <c r="F136" s="95">
        <f t="shared" si="40"/>
        <v>0</v>
      </c>
      <c r="G136" s="95">
        <f t="shared" si="40"/>
        <v>4274980</v>
      </c>
      <c r="H136" s="95">
        <f t="shared" si="40"/>
        <v>423525.74</v>
      </c>
      <c r="I136" s="96"/>
      <c r="J136" s="108"/>
      <c r="K136" s="90"/>
      <c r="L136" s="97"/>
      <c r="M136" s="97"/>
      <c r="N136" s="97"/>
      <c r="O136" s="97"/>
      <c r="P136" s="90"/>
      <c r="Q136" s="90"/>
      <c r="R136" s="90"/>
      <c r="S136" s="90"/>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row>
    <row r="137" spans="1:255" s="91" customFormat="1" ht="16.5" customHeight="1">
      <c r="A137" s="110" t="s">
        <v>185</v>
      </c>
      <c r="B137" s="104" t="s">
        <v>127</v>
      </c>
      <c r="C137" s="105"/>
      <c r="D137" s="106">
        <v>4216000</v>
      </c>
      <c r="E137" s="106">
        <v>4259000</v>
      </c>
      <c r="F137" s="106"/>
      <c r="G137" s="107">
        <v>4259000</v>
      </c>
      <c r="H137" s="107">
        <v>421918.74</v>
      </c>
      <c r="I137" s="96"/>
      <c r="J137" s="108"/>
      <c r="K137" s="90"/>
      <c r="L137" s="97"/>
      <c r="M137" s="97"/>
      <c r="N137" s="97"/>
      <c r="O137" s="97"/>
      <c r="P137" s="98"/>
      <c r="Q137" s="98"/>
      <c r="R137" s="98"/>
      <c r="S137" s="98"/>
    </row>
    <row r="138" spans="1:255" s="91" customFormat="1" ht="36">
      <c r="A138" s="110"/>
      <c r="B138" s="104" t="s">
        <v>186</v>
      </c>
      <c r="C138" s="105"/>
      <c r="D138" s="106"/>
      <c r="E138" s="106"/>
      <c r="F138" s="106"/>
      <c r="G138" s="107"/>
      <c r="H138" s="107"/>
      <c r="I138" s="96"/>
      <c r="J138" s="96"/>
      <c r="K138" s="90"/>
      <c r="L138" s="97"/>
      <c r="M138" s="97"/>
      <c r="N138" s="97"/>
      <c r="O138" s="97"/>
      <c r="P138" s="98"/>
      <c r="Q138" s="98"/>
      <c r="R138" s="98"/>
      <c r="S138" s="98"/>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c r="IT138" s="99"/>
      <c r="IU138" s="99"/>
    </row>
    <row r="139" spans="1:255" s="91" customFormat="1" ht="36">
      <c r="A139" s="110" t="s">
        <v>187</v>
      </c>
      <c r="B139" s="104" t="s">
        <v>188</v>
      </c>
      <c r="C139" s="105"/>
      <c r="D139" s="106">
        <v>16210</v>
      </c>
      <c r="E139" s="106">
        <v>15980</v>
      </c>
      <c r="F139" s="106"/>
      <c r="G139" s="107">
        <v>15980</v>
      </c>
      <c r="H139" s="107">
        <v>1607</v>
      </c>
      <c r="I139" s="96"/>
      <c r="J139" s="108"/>
      <c r="K139" s="90"/>
      <c r="L139" s="97"/>
      <c r="M139" s="97"/>
      <c r="N139" s="97"/>
      <c r="O139" s="97"/>
      <c r="P139" s="98"/>
      <c r="Q139" s="98"/>
      <c r="R139" s="98"/>
      <c r="S139" s="98"/>
    </row>
    <row r="140" spans="1:255" s="91" customFormat="1" ht="36">
      <c r="A140" s="110" t="s">
        <v>189</v>
      </c>
      <c r="B140" s="104" t="s">
        <v>190</v>
      </c>
      <c r="C140" s="105"/>
      <c r="D140" s="106"/>
      <c r="E140" s="106"/>
      <c r="F140" s="106"/>
      <c r="G140" s="107"/>
      <c r="H140" s="107"/>
      <c r="I140" s="96"/>
      <c r="J140" s="108"/>
      <c r="K140" s="90"/>
      <c r="L140" s="97"/>
      <c r="M140" s="97"/>
      <c r="N140" s="97"/>
      <c r="O140" s="97"/>
      <c r="P140" s="98"/>
      <c r="Q140" s="98"/>
      <c r="R140" s="98"/>
      <c r="S140" s="98"/>
    </row>
    <row r="141" spans="1:255" s="99" customFormat="1" ht="18">
      <c r="A141" s="92" t="s">
        <v>191</v>
      </c>
      <c r="B141" s="109" t="s">
        <v>122</v>
      </c>
      <c r="C141" s="105"/>
      <c r="D141" s="106"/>
      <c r="E141" s="106"/>
      <c r="F141" s="106"/>
      <c r="G141" s="107">
        <v>-403.57</v>
      </c>
      <c r="H141" s="107"/>
      <c r="I141" s="96"/>
      <c r="J141" s="108"/>
      <c r="K141" s="90"/>
      <c r="L141" s="97"/>
      <c r="M141" s="97"/>
      <c r="N141" s="97"/>
      <c r="O141" s="97"/>
      <c r="P141" s="98"/>
      <c r="Q141" s="98"/>
      <c r="R141" s="98"/>
      <c r="S141" s="98"/>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1"/>
      <c r="CN141" s="91"/>
      <c r="CO141" s="91"/>
      <c r="CP141" s="91"/>
      <c r="CQ141" s="91"/>
      <c r="CR141" s="91"/>
      <c r="CS141" s="91"/>
      <c r="CT141" s="91"/>
      <c r="CU141" s="91"/>
      <c r="CV141" s="91"/>
      <c r="CW141" s="91"/>
      <c r="CX141" s="91"/>
      <c r="CY141" s="91"/>
      <c r="CZ141" s="91"/>
      <c r="DA141" s="91"/>
      <c r="DB141" s="91"/>
      <c r="DC141" s="91"/>
      <c r="DD141" s="91"/>
      <c r="DE141" s="91"/>
      <c r="DF141" s="91"/>
      <c r="DG141" s="91"/>
      <c r="DH141" s="91"/>
      <c r="DI141" s="91"/>
      <c r="DJ141" s="91"/>
      <c r="DK141" s="91"/>
      <c r="DL141" s="91"/>
      <c r="DM141" s="91"/>
      <c r="DN141" s="91"/>
      <c r="DO141" s="91"/>
      <c r="DP141" s="91"/>
      <c r="DQ141" s="91"/>
      <c r="DR141" s="91"/>
      <c r="DS141" s="91"/>
      <c r="DT141" s="91"/>
      <c r="DU141" s="91"/>
      <c r="DV141" s="91"/>
      <c r="DW141" s="91"/>
      <c r="DX141" s="91"/>
      <c r="DY141" s="91"/>
      <c r="DZ141" s="91"/>
      <c r="EA141" s="91"/>
      <c r="EB141" s="91"/>
      <c r="EC141" s="91"/>
      <c r="ED141" s="91"/>
      <c r="EE141" s="91"/>
      <c r="EF141" s="91"/>
      <c r="EG141" s="91"/>
      <c r="EH141" s="91"/>
      <c r="EI141" s="91"/>
      <c r="EJ141" s="91"/>
      <c r="EK141" s="91"/>
      <c r="EL141" s="91"/>
      <c r="EM141" s="91"/>
      <c r="EN141" s="91"/>
      <c r="EO141" s="91"/>
      <c r="EP141" s="91"/>
      <c r="EQ141" s="91"/>
      <c r="ER141" s="91"/>
      <c r="ES141" s="91"/>
      <c r="ET141" s="91"/>
      <c r="EU141" s="91"/>
      <c r="EV141" s="91"/>
      <c r="EW141" s="91"/>
      <c r="EX141" s="91"/>
      <c r="EY141" s="91"/>
      <c r="EZ141" s="91"/>
      <c r="FA141" s="91"/>
      <c r="FB141" s="91"/>
      <c r="FC141" s="91"/>
      <c r="FD141" s="91"/>
      <c r="FE141" s="91"/>
      <c r="FF141" s="91"/>
      <c r="FG141" s="91"/>
      <c r="FH141" s="91"/>
      <c r="FI141" s="91"/>
      <c r="FJ141" s="91"/>
      <c r="FK141" s="91"/>
      <c r="FL141" s="91"/>
      <c r="FM141" s="91"/>
      <c r="FN141" s="91"/>
      <c r="FO141" s="91"/>
      <c r="FP141" s="91"/>
      <c r="FQ141" s="91"/>
      <c r="FR141" s="91"/>
      <c r="FS141" s="91"/>
      <c r="FT141" s="91"/>
      <c r="FU141" s="91"/>
      <c r="FV141" s="91"/>
      <c r="FW141" s="91"/>
      <c r="FX141" s="91"/>
      <c r="FY141" s="91"/>
      <c r="FZ141" s="91"/>
      <c r="GA141" s="91"/>
      <c r="GB141" s="91"/>
      <c r="GC141" s="91"/>
      <c r="GD141" s="91"/>
      <c r="GE141" s="91"/>
      <c r="GF141" s="91"/>
      <c r="GG141" s="91"/>
      <c r="GH141" s="91"/>
      <c r="GI141" s="91"/>
      <c r="GJ141" s="91"/>
      <c r="GK141" s="91"/>
      <c r="GL141" s="91"/>
      <c r="GM141" s="91"/>
      <c r="GN141" s="91"/>
      <c r="GO141" s="91"/>
      <c r="GP141" s="91"/>
      <c r="GQ141" s="91"/>
      <c r="GR141" s="91"/>
      <c r="GS141" s="91"/>
      <c r="GT141" s="91"/>
      <c r="GU141" s="91"/>
      <c r="GV141" s="91"/>
      <c r="GW141" s="91"/>
      <c r="GX141" s="91"/>
      <c r="GY141" s="91"/>
      <c r="GZ141" s="91"/>
      <c r="HA141" s="91"/>
      <c r="HB141" s="91"/>
      <c r="HC141" s="91"/>
      <c r="HD141" s="91"/>
      <c r="HE141" s="91"/>
      <c r="HF141" s="91"/>
      <c r="HG141" s="91"/>
      <c r="HH141" s="91"/>
      <c r="HI141" s="91"/>
      <c r="HJ141" s="91"/>
      <c r="HK141" s="91"/>
      <c r="HL141" s="91"/>
      <c r="HM141" s="91"/>
      <c r="HN141" s="91"/>
      <c r="HO141" s="91"/>
      <c r="HP141" s="91"/>
      <c r="HQ141" s="91"/>
      <c r="HR141" s="91"/>
      <c r="HS141" s="91"/>
      <c r="HT141" s="91"/>
      <c r="HU141" s="91"/>
      <c r="HV141" s="91"/>
      <c r="HW141" s="91"/>
      <c r="HX141" s="91"/>
      <c r="HY141" s="91"/>
      <c r="HZ141" s="91"/>
      <c r="IA141" s="91"/>
      <c r="IB141" s="91"/>
      <c r="IC141" s="91"/>
      <c r="ID141" s="91"/>
      <c r="IE141" s="91"/>
      <c r="IF141" s="91"/>
      <c r="IG141" s="91"/>
      <c r="IH141" s="91"/>
      <c r="II141" s="91"/>
      <c r="IJ141" s="91"/>
      <c r="IK141" s="91"/>
      <c r="IL141" s="91"/>
      <c r="IM141" s="91"/>
      <c r="IN141" s="91"/>
      <c r="IO141" s="91"/>
      <c r="IP141" s="91"/>
      <c r="IQ141" s="91"/>
      <c r="IR141" s="91"/>
      <c r="IS141" s="91"/>
      <c r="IT141" s="91"/>
      <c r="IU141" s="91"/>
    </row>
    <row r="142" spans="1:255" s="91" customFormat="1" ht="36">
      <c r="A142" s="110"/>
      <c r="B142" s="143" t="s">
        <v>192</v>
      </c>
      <c r="C142" s="105">
        <f t="shared" ref="C142:H142" si="41">+C143+C145+C144</f>
        <v>0</v>
      </c>
      <c r="D142" s="124">
        <f t="shared" si="41"/>
        <v>1438000</v>
      </c>
      <c r="E142" s="124">
        <f t="shared" si="41"/>
        <v>1485000</v>
      </c>
      <c r="F142" s="124">
        <f t="shared" si="41"/>
        <v>0</v>
      </c>
      <c r="G142" s="124">
        <f t="shared" si="41"/>
        <v>1484849.52</v>
      </c>
      <c r="H142" s="124">
        <f t="shared" si="41"/>
        <v>182914.5</v>
      </c>
      <c r="I142" s="96"/>
      <c r="J142" s="108"/>
      <c r="K142" s="90"/>
      <c r="L142" s="97"/>
      <c r="M142" s="97"/>
      <c r="N142" s="97"/>
      <c r="O142" s="97"/>
    </row>
    <row r="143" spans="1:255" s="91" customFormat="1" ht="16.5" customHeight="1">
      <c r="A143" s="110"/>
      <c r="B143" s="139" t="s">
        <v>172</v>
      </c>
      <c r="C143" s="105"/>
      <c r="D143" s="106">
        <v>1438000</v>
      </c>
      <c r="E143" s="106">
        <v>1485000</v>
      </c>
      <c r="F143" s="106"/>
      <c r="G143" s="107">
        <v>1484849.52</v>
      </c>
      <c r="H143" s="107">
        <v>182914.5</v>
      </c>
      <c r="I143" s="96"/>
      <c r="J143" s="108"/>
      <c r="K143" s="90"/>
      <c r="L143" s="97"/>
      <c r="M143" s="97"/>
      <c r="N143" s="97"/>
      <c r="O143" s="97"/>
    </row>
    <row r="144" spans="1:255" s="91" customFormat="1" ht="16.5" customHeight="1">
      <c r="A144" s="110"/>
      <c r="B144" s="139" t="s">
        <v>178</v>
      </c>
      <c r="C144" s="105"/>
      <c r="D144" s="106"/>
      <c r="E144" s="106"/>
      <c r="F144" s="106"/>
      <c r="G144" s="107"/>
      <c r="H144" s="107"/>
      <c r="I144" s="96"/>
      <c r="J144" s="108"/>
      <c r="K144" s="90"/>
      <c r="L144" s="97"/>
      <c r="M144" s="97"/>
      <c r="N144" s="97"/>
      <c r="O144" s="97"/>
    </row>
    <row r="145" spans="1:15" s="91" customFormat="1" ht="16.5" customHeight="1">
      <c r="A145" s="110"/>
      <c r="B145" s="139" t="s">
        <v>181</v>
      </c>
      <c r="C145" s="105"/>
      <c r="D145" s="106"/>
      <c r="E145" s="106"/>
      <c r="F145" s="106"/>
      <c r="G145" s="107"/>
      <c r="H145" s="107"/>
      <c r="I145" s="96"/>
      <c r="J145" s="108"/>
      <c r="K145" s="90"/>
      <c r="L145" s="97"/>
      <c r="M145" s="97"/>
      <c r="N145" s="97"/>
      <c r="O145" s="97"/>
    </row>
    <row r="146" spans="1:15" s="91" customFormat="1" ht="16.5" customHeight="1">
      <c r="A146" s="110"/>
      <c r="B146" s="109" t="s">
        <v>122</v>
      </c>
      <c r="C146" s="105"/>
      <c r="D146" s="106"/>
      <c r="E146" s="106"/>
      <c r="F146" s="106"/>
      <c r="G146" s="107"/>
      <c r="H146" s="107"/>
      <c r="I146" s="96"/>
      <c r="J146" s="108"/>
      <c r="K146" s="90"/>
      <c r="L146" s="97"/>
      <c r="M146" s="97"/>
      <c r="N146" s="97"/>
      <c r="O146" s="97"/>
    </row>
    <row r="147" spans="1:15" s="91" customFormat="1" ht="16.5" customHeight="1">
      <c r="A147" s="110"/>
      <c r="B147" s="109" t="s">
        <v>193</v>
      </c>
      <c r="C147" s="105"/>
      <c r="D147" s="106">
        <v>101000</v>
      </c>
      <c r="E147" s="106">
        <v>93000</v>
      </c>
      <c r="F147" s="106"/>
      <c r="G147" s="128">
        <v>92902.86</v>
      </c>
      <c r="H147" s="128">
        <v>11832.86</v>
      </c>
      <c r="I147" s="96"/>
      <c r="J147" s="108"/>
      <c r="K147" s="90"/>
      <c r="L147" s="97"/>
      <c r="M147" s="97"/>
      <c r="N147" s="97"/>
      <c r="O147" s="97"/>
    </row>
    <row r="148" spans="1:15" s="91" customFormat="1" ht="16.5" customHeight="1">
      <c r="A148" s="110"/>
      <c r="B148" s="109" t="s">
        <v>122</v>
      </c>
      <c r="C148" s="105"/>
      <c r="D148" s="106"/>
      <c r="E148" s="106"/>
      <c r="F148" s="106"/>
      <c r="G148" s="128"/>
      <c r="H148" s="128"/>
      <c r="I148" s="96"/>
      <c r="J148" s="108"/>
      <c r="K148" s="90"/>
      <c r="L148" s="97"/>
      <c r="M148" s="97"/>
      <c r="N148" s="97"/>
      <c r="O148" s="97"/>
    </row>
    <row r="149" spans="1:15" s="91" customFormat="1" ht="16.5" customHeight="1">
      <c r="A149" s="110"/>
      <c r="B149" s="100" t="s">
        <v>194</v>
      </c>
      <c r="C149" s="101">
        <f t="shared" ref="C149:H149" si="42">+C150+C157</f>
        <v>0</v>
      </c>
      <c r="D149" s="102">
        <f t="shared" si="42"/>
        <v>85048980</v>
      </c>
      <c r="E149" s="102">
        <f t="shared" si="42"/>
        <v>85143030</v>
      </c>
      <c r="F149" s="102">
        <f t="shared" si="42"/>
        <v>0</v>
      </c>
      <c r="G149" s="102">
        <f t="shared" si="42"/>
        <v>85142854.770000011</v>
      </c>
      <c r="H149" s="102">
        <f t="shared" si="42"/>
        <v>7195930.6200000001</v>
      </c>
      <c r="I149" s="96"/>
      <c r="J149" s="108"/>
      <c r="K149" s="90"/>
      <c r="L149" s="97"/>
      <c r="M149" s="97"/>
      <c r="N149" s="97"/>
      <c r="O149" s="97"/>
    </row>
    <row r="150" spans="1:15" s="91" customFormat="1" ht="16.5" customHeight="1">
      <c r="A150" s="110"/>
      <c r="B150" s="100" t="s">
        <v>195</v>
      </c>
      <c r="C150" s="105">
        <f t="shared" ref="C150:H150" si="43">C151+C154+C153+C155+C152</f>
        <v>0</v>
      </c>
      <c r="D150" s="124">
        <f t="shared" si="43"/>
        <v>83654950</v>
      </c>
      <c r="E150" s="124">
        <f t="shared" si="43"/>
        <v>83735000</v>
      </c>
      <c r="F150" s="124">
        <f t="shared" si="43"/>
        <v>0</v>
      </c>
      <c r="G150" s="124">
        <f t="shared" si="43"/>
        <v>83734932.400000006</v>
      </c>
      <c r="H150" s="124">
        <f t="shared" si="43"/>
        <v>7083730.6200000001</v>
      </c>
      <c r="I150" s="96"/>
      <c r="J150" s="108"/>
      <c r="K150" s="90"/>
      <c r="L150" s="97"/>
      <c r="M150" s="97"/>
      <c r="N150" s="97"/>
      <c r="O150" s="97"/>
    </row>
    <row r="151" spans="1:15" s="91" customFormat="1" ht="16.5" customHeight="1">
      <c r="A151" s="110"/>
      <c r="B151" s="104" t="s">
        <v>127</v>
      </c>
      <c r="C151" s="105"/>
      <c r="D151" s="106">
        <v>77249950</v>
      </c>
      <c r="E151" s="106">
        <v>77330000</v>
      </c>
      <c r="F151" s="106"/>
      <c r="G151" s="107">
        <v>77329999.290000007</v>
      </c>
      <c r="H151" s="107">
        <v>7083730.6200000001</v>
      </c>
      <c r="I151" s="96"/>
      <c r="J151" s="108"/>
      <c r="K151" s="90"/>
      <c r="L151" s="97"/>
      <c r="M151" s="97"/>
      <c r="N151" s="97"/>
      <c r="O151" s="97"/>
    </row>
    <row r="152" spans="1:15" s="91" customFormat="1" ht="16.5" customHeight="1">
      <c r="A152" s="110"/>
      <c r="B152" s="139" t="s">
        <v>178</v>
      </c>
      <c r="C152" s="105"/>
      <c r="D152" s="106">
        <v>6405000</v>
      </c>
      <c r="E152" s="106">
        <v>6405000</v>
      </c>
      <c r="F152" s="106"/>
      <c r="G152" s="107">
        <v>6404933.1100000003</v>
      </c>
      <c r="H152" s="107"/>
      <c r="I152" s="96"/>
      <c r="J152" s="108"/>
      <c r="K152" s="90"/>
      <c r="L152" s="97"/>
      <c r="M152" s="97"/>
      <c r="N152" s="97"/>
      <c r="O152" s="97"/>
    </row>
    <row r="153" spans="1:15" s="91" customFormat="1" ht="16.5" customHeight="1">
      <c r="A153" s="110"/>
      <c r="B153" s="104" t="s">
        <v>196</v>
      </c>
      <c r="C153" s="105"/>
      <c r="D153" s="106"/>
      <c r="E153" s="106"/>
      <c r="F153" s="106"/>
      <c r="G153" s="107"/>
      <c r="H153" s="107"/>
      <c r="I153" s="96"/>
      <c r="J153" s="108"/>
      <c r="K153" s="90"/>
      <c r="L153" s="97"/>
      <c r="M153" s="97"/>
      <c r="N153" s="97"/>
      <c r="O153" s="97"/>
    </row>
    <row r="154" spans="1:15" s="91" customFormat="1" ht="36.75">
      <c r="A154" s="110"/>
      <c r="B154" s="104" t="s">
        <v>197</v>
      </c>
      <c r="C154" s="105"/>
      <c r="D154" s="106"/>
      <c r="E154" s="106"/>
      <c r="F154" s="106"/>
      <c r="G154" s="128"/>
      <c r="H154" s="128"/>
      <c r="I154" s="146"/>
      <c r="J154" s="108"/>
      <c r="K154" s="90"/>
      <c r="L154" s="97"/>
      <c r="M154" s="97"/>
      <c r="N154" s="97"/>
      <c r="O154" s="97"/>
    </row>
    <row r="155" spans="1:15" s="91" customFormat="1" ht="18">
      <c r="A155" s="110"/>
      <c r="B155" s="147" t="s">
        <v>198</v>
      </c>
      <c r="C155" s="105"/>
      <c r="D155" s="106"/>
      <c r="E155" s="106"/>
      <c r="F155" s="106"/>
      <c r="G155" s="107"/>
      <c r="H155" s="107"/>
      <c r="I155" s="96"/>
      <c r="J155" s="108"/>
      <c r="K155" s="90"/>
      <c r="L155" s="97"/>
      <c r="M155" s="97"/>
      <c r="N155" s="97"/>
      <c r="O155" s="97"/>
    </row>
    <row r="156" spans="1:15" s="91" customFormat="1" ht="18">
      <c r="A156" s="110"/>
      <c r="B156" s="109" t="s">
        <v>122</v>
      </c>
      <c r="C156" s="105"/>
      <c r="D156" s="106"/>
      <c r="E156" s="106"/>
      <c r="F156" s="106"/>
      <c r="G156" s="107">
        <f>-97661.33-2014.64</f>
        <v>-99675.97</v>
      </c>
      <c r="H156" s="107">
        <v>-2014.64</v>
      </c>
      <c r="I156" s="96"/>
      <c r="J156" s="108"/>
      <c r="K156" s="90"/>
      <c r="L156" s="97"/>
      <c r="M156" s="97"/>
      <c r="N156" s="97"/>
      <c r="O156" s="97"/>
    </row>
    <row r="157" spans="1:15" s="91" customFormat="1" ht="18">
      <c r="A157" s="110"/>
      <c r="B157" s="100" t="s">
        <v>199</v>
      </c>
      <c r="C157" s="105">
        <f t="shared" ref="C157:H157" si="44">C158+C159+C160</f>
        <v>0</v>
      </c>
      <c r="D157" s="124">
        <f t="shared" si="44"/>
        <v>1394030</v>
      </c>
      <c r="E157" s="124">
        <f t="shared" si="44"/>
        <v>1408030</v>
      </c>
      <c r="F157" s="124">
        <f t="shared" si="44"/>
        <v>0</v>
      </c>
      <c r="G157" s="124">
        <f t="shared" si="44"/>
        <v>1407922.37</v>
      </c>
      <c r="H157" s="124">
        <f t="shared" si="44"/>
        <v>112200</v>
      </c>
      <c r="I157" s="96"/>
      <c r="J157" s="108"/>
      <c r="K157" s="90"/>
      <c r="L157" s="97"/>
      <c r="M157" s="97"/>
      <c r="N157" s="97"/>
      <c r="O157" s="97"/>
    </row>
    <row r="158" spans="1:15" s="91" customFormat="1" ht="16.5" customHeight="1">
      <c r="A158" s="110"/>
      <c r="B158" s="104" t="s">
        <v>127</v>
      </c>
      <c r="C158" s="105"/>
      <c r="D158" s="106">
        <v>1290000</v>
      </c>
      <c r="E158" s="106">
        <v>1304000</v>
      </c>
      <c r="F158" s="106"/>
      <c r="G158" s="107">
        <v>1303898</v>
      </c>
      <c r="H158" s="107">
        <v>112200</v>
      </c>
      <c r="I158" s="96"/>
      <c r="J158" s="108"/>
      <c r="K158" s="90"/>
      <c r="L158" s="97"/>
      <c r="M158" s="97"/>
      <c r="N158" s="97"/>
      <c r="O158" s="97"/>
    </row>
    <row r="159" spans="1:15" s="91" customFormat="1" ht="16.5" customHeight="1">
      <c r="A159" s="110"/>
      <c r="B159" s="139" t="s">
        <v>178</v>
      </c>
      <c r="C159" s="105"/>
      <c r="D159" s="106">
        <v>104030</v>
      </c>
      <c r="E159" s="106">
        <v>104030</v>
      </c>
      <c r="F159" s="106"/>
      <c r="G159" s="107">
        <v>104024.37</v>
      </c>
      <c r="H159" s="107"/>
      <c r="I159" s="96"/>
      <c r="J159" s="108"/>
      <c r="K159" s="90"/>
      <c r="L159" s="97"/>
      <c r="M159" s="97"/>
      <c r="N159" s="97"/>
      <c r="O159" s="97"/>
    </row>
    <row r="160" spans="1:15" s="91" customFormat="1" ht="16.5" customHeight="1">
      <c r="A160" s="110"/>
      <c r="B160" s="148" t="s">
        <v>200</v>
      </c>
      <c r="C160" s="105"/>
      <c r="D160" s="106"/>
      <c r="E160" s="106"/>
      <c r="F160" s="106"/>
      <c r="G160" s="107"/>
      <c r="H160" s="107"/>
      <c r="I160" s="96"/>
      <c r="J160" s="108"/>
      <c r="K160" s="90"/>
      <c r="L160" s="97"/>
      <c r="M160" s="97"/>
      <c r="N160" s="97"/>
      <c r="O160" s="97"/>
    </row>
    <row r="161" spans="1:15" s="91" customFormat="1" ht="16.5" customHeight="1">
      <c r="A161" s="110"/>
      <c r="B161" s="109" t="s">
        <v>122</v>
      </c>
      <c r="C161" s="105"/>
      <c r="D161" s="106"/>
      <c r="E161" s="106"/>
      <c r="F161" s="106"/>
      <c r="G161" s="107"/>
      <c r="H161" s="107"/>
      <c r="I161" s="96"/>
      <c r="J161" s="108"/>
      <c r="K161" s="90"/>
      <c r="L161" s="97"/>
      <c r="M161" s="97"/>
      <c r="N161" s="97"/>
      <c r="O161" s="97"/>
    </row>
    <row r="162" spans="1:15" s="91" customFormat="1" ht="16.5" customHeight="1">
      <c r="A162" s="110"/>
      <c r="B162" s="109" t="s">
        <v>201</v>
      </c>
      <c r="C162" s="105"/>
      <c r="D162" s="106">
        <v>678000</v>
      </c>
      <c r="E162" s="106">
        <v>704000</v>
      </c>
      <c r="F162" s="106"/>
      <c r="G162" s="107">
        <v>704000</v>
      </c>
      <c r="H162" s="107">
        <v>69800</v>
      </c>
      <c r="I162" s="96"/>
      <c r="J162" s="108"/>
      <c r="K162" s="90"/>
      <c r="L162" s="97"/>
      <c r="M162" s="97"/>
      <c r="N162" s="97"/>
      <c r="O162" s="97"/>
    </row>
    <row r="163" spans="1:15" s="91" customFormat="1" ht="16.5" customHeight="1">
      <c r="A163" s="110"/>
      <c r="B163" s="109" t="s">
        <v>122</v>
      </c>
      <c r="C163" s="105"/>
      <c r="D163" s="106"/>
      <c r="E163" s="106"/>
      <c r="F163" s="106"/>
      <c r="G163" s="107">
        <v>-357.5</v>
      </c>
      <c r="H163" s="107">
        <v>-357.5</v>
      </c>
      <c r="I163" s="96"/>
      <c r="J163" s="108"/>
      <c r="K163" s="90"/>
      <c r="L163" s="97"/>
      <c r="M163" s="97"/>
      <c r="N163" s="97"/>
      <c r="O163" s="97"/>
    </row>
    <row r="164" spans="1:15" s="91" customFormat="1" ht="16.5" customHeight="1">
      <c r="A164" s="110"/>
      <c r="B164" s="109" t="s">
        <v>202</v>
      </c>
      <c r="C164" s="105"/>
      <c r="D164" s="106">
        <v>4461400</v>
      </c>
      <c r="E164" s="106">
        <v>4461400</v>
      </c>
      <c r="F164" s="106"/>
      <c r="G164" s="107">
        <v>4279907.7</v>
      </c>
      <c r="H164" s="107">
        <v>1585611.03</v>
      </c>
      <c r="I164" s="96"/>
      <c r="J164" s="108"/>
      <c r="K164" s="90"/>
      <c r="L164" s="97"/>
      <c r="M164" s="97"/>
      <c r="N164" s="97"/>
      <c r="O164" s="97"/>
    </row>
    <row r="165" spans="1:15" s="91" customFormat="1" ht="16.5" customHeight="1">
      <c r="A165" s="110"/>
      <c r="B165" s="109" t="s">
        <v>122</v>
      </c>
      <c r="C165" s="105"/>
      <c r="D165" s="106"/>
      <c r="E165" s="106"/>
      <c r="F165" s="106"/>
      <c r="G165" s="107">
        <f>-47646.7-5494.85</f>
        <v>-53141.549999999996</v>
      </c>
      <c r="H165" s="107">
        <v>-5494.85</v>
      </c>
      <c r="I165" s="96"/>
      <c r="J165" s="108"/>
      <c r="K165" s="90"/>
      <c r="L165" s="97"/>
      <c r="M165" s="97"/>
      <c r="N165" s="97"/>
      <c r="O165" s="97"/>
    </row>
    <row r="166" spans="1:15" s="91" customFormat="1" ht="16.5" customHeight="1">
      <c r="A166" s="110"/>
      <c r="B166" s="100" t="s">
        <v>203</v>
      </c>
      <c r="C166" s="105">
        <f t="shared" ref="C166:H166" si="45">C80+C89+C102+C118+C120+C122+C127+C131+C135+C141+C146+C148+C156+C161+C163+C165</f>
        <v>0</v>
      </c>
      <c r="D166" s="124">
        <f t="shared" si="45"/>
        <v>0</v>
      </c>
      <c r="E166" s="124">
        <f t="shared" si="45"/>
        <v>0</v>
      </c>
      <c r="F166" s="124">
        <f t="shared" si="45"/>
        <v>0</v>
      </c>
      <c r="G166" s="124">
        <f t="shared" si="45"/>
        <v>-235721.09</v>
      </c>
      <c r="H166" s="124">
        <f t="shared" si="45"/>
        <v>-9743.4700000000012</v>
      </c>
      <c r="I166" s="96"/>
      <c r="J166" s="108"/>
      <c r="K166" s="90"/>
      <c r="L166" s="97"/>
      <c r="M166" s="97"/>
      <c r="N166" s="97"/>
      <c r="O166" s="97"/>
    </row>
    <row r="167" spans="1:15" s="91" customFormat="1" ht="36">
      <c r="A167" s="110"/>
      <c r="B167" s="100" t="s">
        <v>18</v>
      </c>
      <c r="C167" s="105">
        <f>C168</f>
        <v>0</v>
      </c>
      <c r="D167" s="124">
        <f t="shared" ref="D167:H168" si="46">D168</f>
        <v>34509130</v>
      </c>
      <c r="E167" s="124">
        <f t="shared" si="46"/>
        <v>34509130</v>
      </c>
      <c r="F167" s="124">
        <f t="shared" si="46"/>
        <v>0</v>
      </c>
      <c r="G167" s="124">
        <f t="shared" si="46"/>
        <v>34502786.600000001</v>
      </c>
      <c r="H167" s="124">
        <f t="shared" si="46"/>
        <v>3450900.05</v>
      </c>
      <c r="I167" s="96"/>
      <c r="J167" s="108"/>
      <c r="K167" s="90"/>
      <c r="L167" s="97"/>
      <c r="M167" s="97"/>
      <c r="N167" s="97"/>
      <c r="O167" s="97"/>
    </row>
    <row r="168" spans="1:15" s="91" customFormat="1" ht="16.5" customHeight="1">
      <c r="A168" s="110"/>
      <c r="B168" s="100" t="s">
        <v>204</v>
      </c>
      <c r="C168" s="105">
        <f>C169</f>
        <v>0</v>
      </c>
      <c r="D168" s="124">
        <f t="shared" si="46"/>
        <v>34509130</v>
      </c>
      <c r="E168" s="124">
        <f t="shared" si="46"/>
        <v>34509130</v>
      </c>
      <c r="F168" s="124">
        <f t="shared" si="46"/>
        <v>0</v>
      </c>
      <c r="G168" s="124">
        <f t="shared" si="46"/>
        <v>34502786.600000001</v>
      </c>
      <c r="H168" s="124">
        <f t="shared" si="46"/>
        <v>3450900.05</v>
      </c>
      <c r="I168" s="96"/>
      <c r="J168" s="108"/>
      <c r="K168" s="90"/>
      <c r="L168" s="97"/>
      <c r="M168" s="97"/>
      <c r="N168" s="97"/>
      <c r="O168" s="97"/>
    </row>
    <row r="169" spans="1:15" s="91" customFormat="1" ht="16.5" customHeight="1">
      <c r="A169" s="110"/>
      <c r="B169" s="100" t="s">
        <v>205</v>
      </c>
      <c r="C169" s="105">
        <f t="shared" ref="C169:H169" si="47">C170+C171+C172</f>
        <v>0</v>
      </c>
      <c r="D169" s="124">
        <f t="shared" si="47"/>
        <v>34509130</v>
      </c>
      <c r="E169" s="124">
        <f t="shared" si="47"/>
        <v>34509130</v>
      </c>
      <c r="F169" s="124">
        <f t="shared" si="47"/>
        <v>0</v>
      </c>
      <c r="G169" s="124">
        <f t="shared" si="47"/>
        <v>34502786.600000001</v>
      </c>
      <c r="H169" s="124">
        <f t="shared" si="47"/>
        <v>3450900.05</v>
      </c>
      <c r="I169" s="96"/>
      <c r="J169" s="108"/>
      <c r="K169" s="90"/>
      <c r="L169" s="97"/>
      <c r="M169" s="97"/>
      <c r="N169" s="97"/>
      <c r="O169" s="97"/>
    </row>
    <row r="170" spans="1:15" s="91" customFormat="1" ht="108">
      <c r="A170" s="110"/>
      <c r="B170" s="109" t="s">
        <v>206</v>
      </c>
      <c r="C170" s="105"/>
      <c r="D170" s="106">
        <v>15388000</v>
      </c>
      <c r="E170" s="106">
        <v>15388000</v>
      </c>
      <c r="F170" s="106"/>
      <c r="G170" s="107">
        <v>15387116</v>
      </c>
      <c r="H170" s="107"/>
      <c r="I170" s="96"/>
      <c r="J170" s="108"/>
      <c r="K170" s="90"/>
      <c r="L170" s="97"/>
      <c r="M170" s="97"/>
      <c r="N170" s="97"/>
      <c r="O170" s="97"/>
    </row>
    <row r="171" spans="1:15" s="91" customFormat="1" ht="72">
      <c r="A171" s="110"/>
      <c r="B171" s="109" t="s">
        <v>207</v>
      </c>
      <c r="C171" s="105"/>
      <c r="D171" s="106">
        <v>1919000</v>
      </c>
      <c r="E171" s="106">
        <v>1919000</v>
      </c>
      <c r="F171" s="106"/>
      <c r="G171" s="107">
        <v>1918074</v>
      </c>
      <c r="H171" s="107"/>
      <c r="I171" s="96"/>
      <c r="J171" s="108"/>
      <c r="K171" s="90"/>
      <c r="L171" s="97"/>
      <c r="M171" s="97"/>
      <c r="N171" s="97"/>
      <c r="O171" s="97"/>
    </row>
    <row r="172" spans="1:15" s="91" customFormat="1" ht="18">
      <c r="A172" s="110"/>
      <c r="B172" s="109" t="s">
        <v>208</v>
      </c>
      <c r="C172" s="105"/>
      <c r="D172" s="106">
        <v>17202130</v>
      </c>
      <c r="E172" s="106">
        <v>17202130</v>
      </c>
      <c r="F172" s="106"/>
      <c r="G172" s="107">
        <v>17197596.600000001</v>
      </c>
      <c r="H172" s="107">
        <v>3450900.05</v>
      </c>
      <c r="I172" s="96"/>
      <c r="J172" s="108"/>
      <c r="K172" s="90"/>
      <c r="L172" s="97"/>
      <c r="M172" s="97"/>
      <c r="N172" s="97"/>
      <c r="O172" s="97"/>
    </row>
    <row r="173" spans="1:15" s="91" customFormat="1" ht="18">
      <c r="A173" s="110"/>
      <c r="B173" s="149" t="s">
        <v>209</v>
      </c>
      <c r="C173" s="120">
        <f>+C174</f>
        <v>0</v>
      </c>
      <c r="D173" s="121">
        <f t="shared" ref="D173:H175" si="48">+D174</f>
        <v>0</v>
      </c>
      <c r="E173" s="121">
        <f t="shared" si="48"/>
        <v>16108520</v>
      </c>
      <c r="F173" s="121">
        <f t="shared" si="48"/>
        <v>0</v>
      </c>
      <c r="G173" s="121">
        <f t="shared" si="48"/>
        <v>16099865</v>
      </c>
      <c r="H173" s="121">
        <f t="shared" si="48"/>
        <v>1909866</v>
      </c>
      <c r="I173" s="96"/>
      <c r="J173" s="108"/>
      <c r="K173" s="90"/>
      <c r="L173" s="97"/>
      <c r="M173" s="97"/>
      <c r="N173" s="97"/>
      <c r="O173" s="97"/>
    </row>
    <row r="174" spans="1:15" s="91" customFormat="1" ht="18">
      <c r="A174" s="110"/>
      <c r="B174" s="149" t="s">
        <v>12</v>
      </c>
      <c r="C174" s="120">
        <f>+C175</f>
        <v>0</v>
      </c>
      <c r="D174" s="121">
        <f t="shared" si="48"/>
        <v>0</v>
      </c>
      <c r="E174" s="121">
        <f t="shared" si="48"/>
        <v>16108520</v>
      </c>
      <c r="F174" s="121">
        <f t="shared" si="48"/>
        <v>0</v>
      </c>
      <c r="G174" s="121">
        <f t="shared" si="48"/>
        <v>16099865</v>
      </c>
      <c r="H174" s="121">
        <f t="shared" si="48"/>
        <v>1909866</v>
      </c>
      <c r="I174" s="96"/>
      <c r="J174" s="108"/>
      <c r="K174" s="90"/>
      <c r="L174" s="97"/>
      <c r="M174" s="97"/>
      <c r="N174" s="97"/>
      <c r="O174" s="97"/>
    </row>
    <row r="175" spans="1:15" s="91" customFormat="1" ht="16.5" customHeight="1">
      <c r="A175" s="110"/>
      <c r="B175" s="100" t="s">
        <v>375</v>
      </c>
      <c r="C175" s="120">
        <f>+C176</f>
        <v>0</v>
      </c>
      <c r="D175" s="121">
        <f t="shared" si="48"/>
        <v>0</v>
      </c>
      <c r="E175" s="121">
        <f t="shared" si="48"/>
        <v>16108520</v>
      </c>
      <c r="F175" s="121">
        <f t="shared" si="48"/>
        <v>0</v>
      </c>
      <c r="G175" s="121">
        <f t="shared" si="48"/>
        <v>16099865</v>
      </c>
      <c r="H175" s="121">
        <f t="shared" si="48"/>
        <v>1909866</v>
      </c>
      <c r="I175" s="96"/>
      <c r="J175" s="108"/>
      <c r="K175" s="90"/>
      <c r="L175" s="97"/>
      <c r="M175" s="97"/>
      <c r="N175" s="97"/>
      <c r="O175" s="97"/>
    </row>
    <row r="176" spans="1:15" s="91" customFormat="1" ht="16.5" customHeight="1">
      <c r="A176" s="110"/>
      <c r="B176" s="149" t="s">
        <v>210</v>
      </c>
      <c r="C176" s="101">
        <f t="shared" ref="C176:H176" si="49">C177</f>
        <v>0</v>
      </c>
      <c r="D176" s="102">
        <f t="shared" si="49"/>
        <v>0</v>
      </c>
      <c r="E176" s="102">
        <f t="shared" si="49"/>
        <v>16108520</v>
      </c>
      <c r="F176" s="102">
        <f t="shared" si="49"/>
        <v>0</v>
      </c>
      <c r="G176" s="102">
        <f t="shared" si="49"/>
        <v>16099865</v>
      </c>
      <c r="H176" s="102">
        <f t="shared" si="49"/>
        <v>1909866</v>
      </c>
      <c r="I176" s="96"/>
      <c r="J176" s="108"/>
      <c r="K176" s="90"/>
      <c r="L176" s="97"/>
      <c r="M176" s="97"/>
      <c r="N176" s="97"/>
      <c r="O176" s="97"/>
    </row>
    <row r="177" spans="1:15" s="91" customFormat="1" ht="16.5" customHeight="1">
      <c r="A177" s="110"/>
      <c r="B177" s="149" t="s">
        <v>211</v>
      </c>
      <c r="C177" s="101">
        <f t="shared" ref="C177:H177" si="50">C179+C180+C181</f>
        <v>0</v>
      </c>
      <c r="D177" s="102">
        <f t="shared" si="50"/>
        <v>0</v>
      </c>
      <c r="E177" s="102">
        <f t="shared" si="50"/>
        <v>16108520</v>
      </c>
      <c r="F177" s="102">
        <f t="shared" si="50"/>
        <v>0</v>
      </c>
      <c r="G177" s="102">
        <f>G179+G180+G181</f>
        <v>16099865</v>
      </c>
      <c r="H177" s="102">
        <f t="shared" si="50"/>
        <v>1909866</v>
      </c>
      <c r="I177" s="96"/>
      <c r="J177" s="108"/>
      <c r="K177" s="90"/>
      <c r="L177" s="97"/>
      <c r="M177" s="97"/>
      <c r="N177" s="97"/>
      <c r="O177" s="97"/>
    </row>
    <row r="178" spans="1:15" s="91" customFormat="1" ht="16.5" customHeight="1">
      <c r="A178" s="110"/>
      <c r="B178" s="149" t="s">
        <v>212</v>
      </c>
      <c r="C178" s="101">
        <f t="shared" ref="C178:H178" si="51">C179</f>
        <v>0</v>
      </c>
      <c r="D178" s="102">
        <f t="shared" si="51"/>
        <v>0</v>
      </c>
      <c r="E178" s="102">
        <f t="shared" si="51"/>
        <v>7799340</v>
      </c>
      <c r="F178" s="102">
        <f t="shared" si="51"/>
        <v>0</v>
      </c>
      <c r="G178" s="102">
        <f>G179</f>
        <v>7799339</v>
      </c>
      <c r="H178" s="102">
        <f t="shared" si="51"/>
        <v>921219</v>
      </c>
      <c r="I178" s="96"/>
      <c r="J178" s="108"/>
      <c r="K178" s="90"/>
      <c r="L178" s="97"/>
      <c r="M178" s="97"/>
      <c r="N178" s="97"/>
      <c r="O178" s="97"/>
    </row>
    <row r="179" spans="1:15" s="91" customFormat="1" ht="16.5" customHeight="1">
      <c r="A179" s="110"/>
      <c r="B179" s="150" t="s">
        <v>213</v>
      </c>
      <c r="C179" s="105"/>
      <c r="D179" s="106">
        <v>0</v>
      </c>
      <c r="E179" s="106">
        <v>7799340</v>
      </c>
      <c r="F179" s="106"/>
      <c r="G179" s="107">
        <f>6878117+3+410000+511219</f>
        <v>7799339</v>
      </c>
      <c r="H179" s="107">
        <f>410000+511219</f>
        <v>921219</v>
      </c>
      <c r="I179" s="96"/>
      <c r="J179" s="108"/>
      <c r="K179" s="144"/>
      <c r="L179" s="97"/>
      <c r="M179" s="97"/>
      <c r="N179" s="97"/>
      <c r="O179" s="97"/>
    </row>
    <row r="180" spans="1:15" s="91" customFormat="1" ht="16.5" customHeight="1">
      <c r="A180" s="110"/>
      <c r="B180" s="150" t="s">
        <v>214</v>
      </c>
      <c r="C180" s="105"/>
      <c r="D180" s="106">
        <v>0</v>
      </c>
      <c r="E180" s="106">
        <v>8309180</v>
      </c>
      <c r="F180" s="106"/>
      <c r="G180" s="107">
        <f>7311039+840+459988+537305</f>
        <v>8309172</v>
      </c>
      <c r="H180" s="107">
        <f>459988+537305</f>
        <v>997293</v>
      </c>
      <c r="I180" s="96"/>
      <c r="J180" s="108"/>
      <c r="K180" s="144"/>
      <c r="L180" s="97"/>
      <c r="M180" s="97"/>
      <c r="N180" s="97"/>
      <c r="O180" s="97"/>
    </row>
    <row r="181" spans="1:15" s="91" customFormat="1" ht="16.5" customHeight="1">
      <c r="A181" s="110"/>
      <c r="B181" s="118" t="s">
        <v>215</v>
      </c>
      <c r="C181" s="105"/>
      <c r="D181" s="106">
        <v>0</v>
      </c>
      <c r="E181" s="106"/>
      <c r="F181" s="106"/>
      <c r="G181" s="107">
        <v>-8646</v>
      </c>
      <c r="H181" s="107">
        <v>-8646</v>
      </c>
      <c r="I181" s="96"/>
      <c r="J181" s="108"/>
      <c r="K181" s="90"/>
      <c r="L181" s="97"/>
      <c r="M181" s="97"/>
      <c r="N181" s="97"/>
      <c r="O181" s="97"/>
    </row>
    <row r="182" spans="1:15" ht="16.5" customHeight="1">
      <c r="A182" s="17"/>
      <c r="G182" s="4">
        <v>0</v>
      </c>
      <c r="H182" s="4">
        <v>0</v>
      </c>
      <c r="I182" s="16"/>
      <c r="K182" s="15"/>
      <c r="L182" s="16"/>
      <c r="M182" s="16"/>
      <c r="N182" s="16"/>
    </row>
    <row r="183" spans="1:15" ht="16.5" customHeight="1">
      <c r="A183" s="17"/>
    </row>
    <row r="184" spans="1:15" s="161" customFormat="1" ht="15.75">
      <c r="A184" s="157"/>
      <c r="B184" s="158" t="s">
        <v>384</v>
      </c>
      <c r="C184" s="158"/>
      <c r="D184" s="159"/>
      <c r="E184" s="159"/>
      <c r="F184" s="159"/>
      <c r="G184" s="158" t="s">
        <v>381</v>
      </c>
      <c r="H184" s="160"/>
      <c r="I184" s="160"/>
      <c r="J184" s="160"/>
    </row>
    <row r="185" spans="1:15" s="161" customFormat="1">
      <c r="A185" s="157"/>
      <c r="B185" s="59" t="s">
        <v>385</v>
      </c>
      <c r="C185" s="59"/>
      <c r="D185" s="162"/>
      <c r="E185" s="162"/>
      <c r="F185" s="162"/>
      <c r="G185" s="59" t="s">
        <v>383</v>
      </c>
      <c r="H185" s="160"/>
      <c r="I185" s="160"/>
      <c r="J185" s="160"/>
    </row>
  </sheetData>
  <protectedRanges>
    <protectedRange sqref="B4:B5 C3:C5" name="Zonă1_1_1" securityDescriptor="O:WDG:WDD:(A;;CC;;;WD)"/>
    <protectedRange sqref="J55:J60 G56:H60 J47:J51 G63:H63 G137:H137 J73:J77 G84:H89 G104:H112 J82:J90 J39:J45 J121:J131 J53 J139:J141 J62:J66 G40:H45 G48:H51 G139:H141 G73:H77 G33:H36 J26:J36 J136:J137 G114:H118 G26:H31 G100:H102 G92:H97 J92:J118 G125:H125" name="Zonă3_2_1"/>
    <protectedRange sqref="B3" name="Zonă1_1_1_1_1" securityDescriptor="O:WDG:WDD:(A;;CC;;;WD)"/>
  </protectedRanges>
  <pageMargins left="0.75" right="0.75" top="1" bottom="1" header="0.5" footer="0.5"/>
  <pageSetup paperSize="9" scale="57" orientation="portrait" r:id="rId1"/>
  <headerFooter alignWithMargins="0"/>
  <rowBreaks count="1" manualBreakCount="1">
    <brk id="126" max="8" man="1"/>
  </rowBreaks>
  <colBreaks count="2" manualBreakCount="2">
    <brk id="1" max="1048575" man="1"/>
    <brk id="9" max="1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vt:i4>
      </vt:variant>
    </vt:vector>
  </HeadingPairs>
  <TitlesOfParts>
    <vt:vector size="3" baseType="lpstr">
      <vt:lpstr>Venituri</vt:lpstr>
      <vt:lpstr>Cheltuieli</vt:lpstr>
      <vt:lpstr>Venituri!Zona_de_imprimat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BURGHIU</dc:creator>
  <cp:lastModifiedBy>Dell 1</cp:lastModifiedBy>
  <cp:lastPrinted>2018-01-12T10:46:18Z</cp:lastPrinted>
  <dcterms:created xsi:type="dcterms:W3CDTF">2017-12-11T10:34:31Z</dcterms:created>
  <dcterms:modified xsi:type="dcterms:W3CDTF">2018-01-29T14:43:33Z</dcterms:modified>
</cp:coreProperties>
</file>